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3920" windowHeight="12705"/>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P11" i="1" l="1"/>
  <c r="R220" i="1" l="1"/>
  <c r="Q220" i="1"/>
  <c r="P195" i="1" l="1"/>
  <c r="P183" i="1"/>
  <c r="P129" i="1"/>
  <c r="P151" i="1"/>
  <c r="P147" i="1"/>
  <c r="P132" i="1"/>
  <c r="P126" i="1"/>
  <c r="P74" i="1" l="1"/>
  <c r="R54" i="1"/>
  <c r="Q54" i="1"/>
  <c r="P54" i="1"/>
  <c r="P46" i="1"/>
  <c r="R16" i="1"/>
  <c r="Q16" i="1"/>
  <c r="P16" i="1"/>
  <c r="Q25" i="1"/>
  <c r="P25" i="1"/>
  <c r="Q14" i="1"/>
  <c r="P14" i="1"/>
  <c r="O204" i="1" l="1"/>
  <c r="N204" i="1"/>
  <c r="S191" i="1"/>
  <c r="R191" i="1"/>
  <c r="Q191" i="1"/>
  <c r="N45" i="1"/>
  <c r="S65" i="1" l="1"/>
  <c r="R65" i="1"/>
  <c r="Q65" i="1"/>
  <c r="P65" i="1"/>
  <c r="O65" i="1"/>
  <c r="N65" i="1"/>
  <c r="S53" i="1"/>
  <c r="R53" i="1"/>
  <c r="Q53" i="1"/>
  <c r="P53" i="1"/>
  <c r="O53" i="1"/>
  <c r="N53" i="1"/>
  <c r="H21" i="2" l="1"/>
  <c r="G21" i="2"/>
  <c r="F21" i="2"/>
  <c r="E21" i="2"/>
  <c r="D21" i="2"/>
  <c r="C21" i="2"/>
  <c r="H34" i="2"/>
  <c r="G34" i="2"/>
  <c r="F34" i="2"/>
  <c r="E34" i="2"/>
  <c r="D34" i="2"/>
  <c r="C34" i="2"/>
  <c r="H9" i="2"/>
  <c r="G9" i="2"/>
  <c r="F9" i="2"/>
  <c r="E9" i="2"/>
  <c r="D9" i="2"/>
  <c r="C9" i="2"/>
  <c r="H13" i="2"/>
  <c r="G13" i="2"/>
  <c r="F13" i="2"/>
  <c r="H12" i="2"/>
  <c r="G12" i="2"/>
  <c r="F12" i="2"/>
  <c r="E12" i="2"/>
  <c r="D12" i="2"/>
  <c r="C12" i="2"/>
  <c r="H11" i="2"/>
  <c r="G11" i="2"/>
  <c r="F11" i="2"/>
  <c r="D11" i="2"/>
  <c r="C11" i="2"/>
  <c r="H10" i="2"/>
  <c r="G10" i="2"/>
  <c r="F10" i="2"/>
  <c r="E10" i="2"/>
  <c r="D10" i="2"/>
  <c r="C10" i="2"/>
  <c r="S147" i="1" l="1"/>
  <c r="H26" i="2" s="1"/>
  <c r="R147" i="1"/>
  <c r="G26" i="2" s="1"/>
  <c r="Q147" i="1"/>
  <c r="F26" i="2" s="1"/>
  <c r="P191" i="1" l="1"/>
  <c r="R183" i="1"/>
  <c r="Q183" i="1"/>
  <c r="E11" i="2" l="1"/>
  <c r="Q151" i="1"/>
  <c r="E26" i="2"/>
  <c r="S84" i="1" l="1"/>
  <c r="H17" i="2" s="1"/>
  <c r="R84" i="1"/>
  <c r="G17" i="2" s="1"/>
  <c r="Q84" i="1"/>
  <c r="F17" i="2" s="1"/>
  <c r="E17" i="2"/>
  <c r="R74" i="1"/>
  <c r="Q74" i="1"/>
  <c r="R25" i="1"/>
  <c r="G32" i="2" s="1"/>
  <c r="F32" i="2"/>
  <c r="E32" i="2"/>
  <c r="E13" i="2"/>
  <c r="O195" i="1" l="1"/>
  <c r="O191" i="1" s="1"/>
  <c r="N195" i="1"/>
  <c r="N191" i="1" s="1"/>
  <c r="O199" i="1"/>
  <c r="N199" i="1"/>
  <c r="S160" i="1"/>
  <c r="R160" i="1"/>
  <c r="Q160" i="1"/>
  <c r="P160" i="1"/>
  <c r="O160" i="1"/>
  <c r="N160" i="1"/>
  <c r="O147" i="1"/>
  <c r="D26" i="2" s="1"/>
  <c r="N147" i="1"/>
  <c r="S112" i="1"/>
  <c r="R112" i="1"/>
  <c r="Q112" i="1"/>
  <c r="P112" i="1"/>
  <c r="O112" i="1"/>
  <c r="N112" i="1"/>
  <c r="S99" i="1"/>
  <c r="R99" i="1"/>
  <c r="Q99" i="1"/>
  <c r="P99" i="1"/>
  <c r="O99" i="1"/>
  <c r="N99" i="1"/>
  <c r="O84" i="1"/>
  <c r="D17" i="2" s="1"/>
  <c r="N84" i="1"/>
  <c r="C17" i="2" s="1"/>
  <c r="N74" i="1"/>
  <c r="O74" i="1"/>
  <c r="O124" i="1" l="1"/>
  <c r="N124" i="1"/>
  <c r="C26" i="2"/>
  <c r="N14" i="1"/>
  <c r="O25" i="1"/>
  <c r="D32" i="2" s="1"/>
  <c r="N25" i="1"/>
  <c r="C32" i="2" s="1"/>
  <c r="O11" i="1"/>
  <c r="D13" i="2" s="1"/>
  <c r="N11" i="1"/>
  <c r="C13" i="2" s="1"/>
  <c r="N10" i="1" l="1"/>
  <c r="Q124" i="1"/>
  <c r="S124" i="1"/>
  <c r="R124" i="1"/>
  <c r="P124" i="1"/>
  <c r="S151" i="1" l="1"/>
  <c r="H32" i="2" s="1"/>
  <c r="S168" i="1" l="1"/>
  <c r="R168" i="1"/>
  <c r="Q168" i="1"/>
  <c r="P168" i="1"/>
  <c r="O168" i="1"/>
  <c r="N168" i="1"/>
  <c r="H36" i="2" l="1"/>
  <c r="G36" i="2"/>
  <c r="F36" i="2"/>
  <c r="E36" i="2"/>
  <c r="D36" i="2"/>
  <c r="C36" i="2"/>
  <c r="H35" i="2"/>
  <c r="G35" i="2"/>
  <c r="F35" i="2"/>
  <c r="E35" i="2"/>
  <c r="D35" i="2"/>
  <c r="C35" i="2"/>
  <c r="H33" i="2"/>
  <c r="G33" i="2"/>
  <c r="F33" i="2"/>
  <c r="E33" i="2"/>
  <c r="D33" i="2"/>
  <c r="C33" i="2"/>
  <c r="B32" i="2"/>
  <c r="S203" i="1"/>
  <c r="S190" i="1" s="1"/>
  <c r="R203" i="1"/>
  <c r="R190" i="1" s="1"/>
  <c r="Q203" i="1"/>
  <c r="Q190" i="1" s="1"/>
  <c r="P203" i="1"/>
  <c r="O203" i="1"/>
  <c r="N203" i="1"/>
  <c r="P207" i="1"/>
  <c r="P206" i="1" s="1"/>
  <c r="Q207" i="1"/>
  <c r="Q206" i="1" s="1"/>
  <c r="S174" i="1"/>
  <c r="S187" i="1"/>
  <c r="R187" i="1"/>
  <c r="Q187" i="1"/>
  <c r="P187" i="1"/>
  <c r="O187" i="1"/>
  <c r="N187" i="1"/>
  <c r="O159" i="1"/>
  <c r="S150" i="1"/>
  <c r="R150" i="1"/>
  <c r="Q150" i="1"/>
  <c r="P150" i="1"/>
  <c r="O150" i="1"/>
  <c r="N150" i="1"/>
  <c r="N118" i="1"/>
  <c r="O118" i="1"/>
  <c r="P118" i="1"/>
  <c r="Q118" i="1"/>
  <c r="R118" i="1"/>
  <c r="S118" i="1"/>
  <c r="Q83" i="1"/>
  <c r="S94" i="1"/>
  <c r="S83" i="1" s="1"/>
  <c r="R94" i="1"/>
  <c r="R83" i="1" s="1"/>
  <c r="Q94" i="1"/>
  <c r="P94" i="1"/>
  <c r="O94" i="1"/>
  <c r="N94" i="1"/>
  <c r="O83" i="1"/>
  <c r="N83" i="1"/>
  <c r="S61" i="1"/>
  <c r="R61" i="1"/>
  <c r="P61" i="1"/>
  <c r="S10" i="1"/>
  <c r="R10" i="1"/>
  <c r="Q10" i="1"/>
  <c r="P10" i="1"/>
  <c r="S24" i="1"/>
  <c r="R24" i="1"/>
  <c r="Q24" i="1"/>
  <c r="P24" i="1"/>
  <c r="O24" i="1"/>
  <c r="N24" i="1"/>
  <c r="Q216" i="1" l="1"/>
  <c r="S173" i="1"/>
  <c r="P216" i="1"/>
  <c r="N82" i="1"/>
  <c r="P159" i="1"/>
  <c r="N159" i="1"/>
  <c r="S111" i="1"/>
  <c r="O111" i="1"/>
  <c r="R111" i="1"/>
  <c r="N111" i="1"/>
  <c r="Q111" i="1"/>
  <c r="P111" i="1"/>
  <c r="R60" i="1"/>
  <c r="P60" i="1"/>
  <c r="S60" i="1"/>
  <c r="H45" i="2"/>
  <c r="G45" i="2"/>
  <c r="F45" i="2"/>
  <c r="E45" i="2"/>
  <c r="D45" i="2"/>
  <c r="C45" i="2"/>
  <c r="P174" i="1" l="1"/>
  <c r="P173" i="1" s="1"/>
  <c r="S82" i="1"/>
  <c r="O34" i="1"/>
  <c r="P83" i="1"/>
  <c r="P82" i="1" l="1"/>
  <c r="O61" i="1"/>
  <c r="O60" i="1" s="1"/>
  <c r="N61" i="1"/>
  <c r="N60" i="1" l="1"/>
  <c r="H31" i="2"/>
  <c r="G31" i="2"/>
  <c r="F31" i="2"/>
  <c r="E31" i="2"/>
  <c r="D31" i="2"/>
  <c r="C31" i="2"/>
  <c r="B31" i="2"/>
  <c r="H47" i="2"/>
  <c r="G47" i="2"/>
  <c r="F47" i="2"/>
  <c r="E47" i="2"/>
  <c r="D47" i="2"/>
  <c r="C47" i="2"/>
  <c r="H46" i="2"/>
  <c r="G46" i="2"/>
  <c r="F46" i="2"/>
  <c r="E46" i="2"/>
  <c r="D46" i="2"/>
  <c r="C46" i="2"/>
  <c r="H44" i="2"/>
  <c r="G44" i="2"/>
  <c r="F44" i="2"/>
  <c r="E44" i="2"/>
  <c r="D44" i="2"/>
  <c r="C44" i="2"/>
  <c r="H43" i="2"/>
  <c r="G43" i="2"/>
  <c r="F43" i="2"/>
  <c r="E43" i="2"/>
  <c r="D43" i="2"/>
  <c r="C43" i="2"/>
  <c r="H42" i="2"/>
  <c r="G42" i="2"/>
  <c r="F42" i="2"/>
  <c r="E42" i="2"/>
  <c r="D42" i="2"/>
  <c r="C42" i="2"/>
  <c r="H41" i="2"/>
  <c r="F41" i="2"/>
  <c r="E41" i="2"/>
  <c r="D41" i="2"/>
  <c r="C41" i="2"/>
  <c r="H40" i="2"/>
  <c r="E40" i="2"/>
  <c r="D40" i="2"/>
  <c r="C40" i="2"/>
  <c r="H39" i="2"/>
  <c r="G39" i="2"/>
  <c r="F39" i="2"/>
  <c r="E39" i="2"/>
  <c r="D39" i="2"/>
  <c r="C39" i="2"/>
  <c r="H38" i="2"/>
  <c r="G38" i="2"/>
  <c r="F38" i="2"/>
  <c r="E38" i="2"/>
  <c r="D38" i="2"/>
  <c r="C38" i="2"/>
  <c r="H20" i="2"/>
  <c r="E20" i="2"/>
  <c r="H19" i="2"/>
  <c r="G19" i="2"/>
  <c r="F19" i="2"/>
  <c r="E19" i="2"/>
  <c r="D19" i="2"/>
  <c r="C19" i="2"/>
  <c r="H18" i="2"/>
  <c r="G18" i="2"/>
  <c r="F18" i="2"/>
  <c r="E18" i="2"/>
  <c r="D18" i="2"/>
  <c r="C18" i="2"/>
  <c r="H16" i="2"/>
  <c r="G16" i="2"/>
  <c r="F16" i="2"/>
  <c r="E16" i="2"/>
  <c r="D16" i="2"/>
  <c r="C16" i="2"/>
  <c r="H15" i="2"/>
  <c r="E15" i="2"/>
  <c r="H14" i="2"/>
  <c r="G14" i="2"/>
  <c r="F14" i="2"/>
  <c r="E14" i="2"/>
  <c r="D14" i="2"/>
  <c r="C14" i="2"/>
  <c r="H30" i="2"/>
  <c r="G30" i="2"/>
  <c r="F30" i="2"/>
  <c r="E30" i="2"/>
  <c r="D30" i="2"/>
  <c r="C30" i="2"/>
  <c r="H29" i="2"/>
  <c r="G29" i="2"/>
  <c r="F29" i="2"/>
  <c r="E29" i="2"/>
  <c r="H28" i="2"/>
  <c r="G28" i="2"/>
  <c r="F28" i="2"/>
  <c r="E28" i="2"/>
  <c r="D28" i="2"/>
  <c r="C28" i="2"/>
  <c r="H27" i="2"/>
  <c r="G27" i="2"/>
  <c r="F27" i="2"/>
  <c r="H25" i="2"/>
  <c r="G25" i="2"/>
  <c r="F25" i="2"/>
  <c r="E25" i="2"/>
  <c r="D25" i="2"/>
  <c r="C25" i="2"/>
  <c r="H24" i="2"/>
  <c r="G24" i="2"/>
  <c r="F24" i="2"/>
  <c r="E24" i="2"/>
  <c r="D24" i="2"/>
  <c r="C24" i="2"/>
  <c r="H23" i="2"/>
  <c r="G23" i="2"/>
  <c r="F23" i="2"/>
  <c r="E23" i="2"/>
  <c r="D23" i="2"/>
  <c r="C23" i="2"/>
  <c r="H22" i="2"/>
  <c r="G22" i="2"/>
  <c r="F22" i="2"/>
  <c r="E22" i="2"/>
  <c r="R174" i="1" l="1"/>
  <c r="R173" i="1" s="1"/>
  <c r="Q174" i="1"/>
  <c r="Q173" i="1" s="1"/>
  <c r="G41" i="2"/>
  <c r="G15" i="2"/>
  <c r="F15" i="2"/>
  <c r="P190" i="1"/>
  <c r="E27" i="2" l="1"/>
  <c r="E8" i="2" s="1"/>
  <c r="F20" i="2"/>
  <c r="G20" i="2"/>
  <c r="Q82" i="1"/>
  <c r="F40" i="2"/>
  <c r="R82" i="1"/>
  <c r="G40" i="2"/>
  <c r="O190" i="1"/>
  <c r="D29" i="2"/>
  <c r="C29" i="2"/>
  <c r="O174" i="1"/>
  <c r="O173" i="1" s="1"/>
  <c r="N174" i="1"/>
  <c r="N173" i="1" s="1"/>
  <c r="D22" i="2"/>
  <c r="C22" i="2"/>
  <c r="N190" i="1" l="1"/>
  <c r="C20" i="2"/>
  <c r="D20" i="2"/>
  <c r="C27" i="2"/>
  <c r="D27" i="2"/>
  <c r="D15" i="2"/>
  <c r="C15" i="2"/>
  <c r="C8" i="2" l="1"/>
  <c r="D8" i="2"/>
  <c r="O10" i="1"/>
  <c r="O9" i="1" l="1"/>
  <c r="F37" i="2"/>
  <c r="G37" i="2"/>
  <c r="E37" i="2"/>
  <c r="E48" i="2" s="1"/>
  <c r="H37" i="2"/>
  <c r="D37" i="2"/>
  <c r="D48" i="2" s="1"/>
  <c r="C37" i="2"/>
  <c r="C48" i="2" s="1"/>
  <c r="Q159" i="1" l="1"/>
  <c r="G8" i="2"/>
  <c r="G48" i="2" s="1"/>
  <c r="G50" i="2" s="1"/>
  <c r="G53" i="2" s="1"/>
  <c r="R159" i="1"/>
  <c r="Q61" i="1"/>
  <c r="Q60" i="1" s="1"/>
  <c r="E50" i="2"/>
  <c r="E53" i="2" s="1"/>
  <c r="S159" i="1" l="1"/>
  <c r="F8" i="2"/>
  <c r="F48" i="2" s="1"/>
  <c r="F50" i="2" s="1"/>
  <c r="F53" i="2" s="1"/>
  <c r="H8" i="2" l="1"/>
  <c r="H48" i="2" s="1"/>
  <c r="H50" i="2" s="1"/>
  <c r="H53" i="2" s="1"/>
  <c r="C50" i="2"/>
  <c r="C53" i="2" s="1"/>
  <c r="D50" i="2"/>
  <c r="D53" i="2" s="1"/>
  <c r="S211" i="1" l="1"/>
  <c r="S210" i="1" s="1"/>
  <c r="R211" i="1"/>
  <c r="R210" i="1" s="1"/>
  <c r="Q211" i="1"/>
  <c r="Q210" i="1" s="1"/>
  <c r="P211" i="1"/>
  <c r="P210" i="1" s="1"/>
  <c r="O211" i="1"/>
  <c r="O210" i="1" s="1"/>
  <c r="N211" i="1"/>
  <c r="N210" i="1" s="1"/>
  <c r="S207" i="1"/>
  <c r="R207" i="1"/>
  <c r="O207" i="1"/>
  <c r="N207" i="1"/>
  <c r="S155" i="1"/>
  <c r="S123" i="1" s="1"/>
  <c r="R155" i="1"/>
  <c r="R123" i="1" s="1"/>
  <c r="Q155" i="1"/>
  <c r="Q123" i="1" s="1"/>
  <c r="P155" i="1"/>
  <c r="P123" i="1" s="1"/>
  <c r="O155" i="1"/>
  <c r="O123" i="1" s="1"/>
  <c r="N155" i="1"/>
  <c r="N123" i="1" s="1"/>
  <c r="O82" i="1"/>
  <c r="S73" i="1"/>
  <c r="S72" i="1" s="1"/>
  <c r="R73" i="1"/>
  <c r="R72" i="1" s="1"/>
  <c r="Q73" i="1"/>
  <c r="Q72" i="1" s="1"/>
  <c r="P73" i="1"/>
  <c r="P72" i="1" s="1"/>
  <c r="O73" i="1"/>
  <c r="O72" i="1" s="1"/>
  <c r="N73" i="1"/>
  <c r="S57" i="1"/>
  <c r="R57" i="1"/>
  <c r="Q57" i="1"/>
  <c r="P57" i="1"/>
  <c r="O57" i="1"/>
  <c r="N57" i="1"/>
  <c r="N44" i="1" s="1"/>
  <c r="S45" i="1"/>
  <c r="S214" i="1" s="1"/>
  <c r="R45" i="1"/>
  <c r="Q45" i="1"/>
  <c r="P45" i="1"/>
  <c r="O45" i="1"/>
  <c r="O214" i="1" s="1"/>
  <c r="S34" i="1"/>
  <c r="S9" i="1" s="1"/>
  <c r="R34" i="1"/>
  <c r="R9" i="1" s="1"/>
  <c r="Q34" i="1"/>
  <c r="Q9" i="1" s="1"/>
  <c r="P34" i="1"/>
  <c r="P9" i="1" s="1"/>
  <c r="N34" i="1"/>
  <c r="N9" i="1" s="1"/>
  <c r="Q44" i="1" l="1"/>
  <c r="Q214" i="1"/>
  <c r="R44" i="1"/>
  <c r="R214" i="1"/>
  <c r="N72" i="1"/>
  <c r="N214" i="1"/>
  <c r="P44" i="1"/>
  <c r="P218" i="1" s="1"/>
  <c r="P221" i="1" s="1"/>
  <c r="P214" i="1"/>
  <c r="S44" i="1"/>
  <c r="O44" i="1"/>
  <c r="S206" i="1"/>
  <c r="S216" i="1"/>
  <c r="R206" i="1"/>
  <c r="R216" i="1"/>
  <c r="N206" i="1"/>
  <c r="N216" i="1"/>
  <c r="O206" i="1"/>
  <c r="O216" i="1"/>
  <c r="Q215" i="1"/>
  <c r="O215" i="1"/>
  <c r="S215" i="1"/>
  <c r="N215" i="1"/>
  <c r="R215" i="1"/>
  <c r="P215" i="1"/>
  <c r="Q217" i="1" l="1"/>
  <c r="Q221" i="1" s="1"/>
  <c r="O217" i="1"/>
  <c r="S217" i="1"/>
  <c r="S221" i="1" s="1"/>
  <c r="R217" i="1"/>
  <c r="R221" i="1" s="1"/>
  <c r="R218" i="1"/>
  <c r="N217" i="1"/>
  <c r="N218" i="1"/>
  <c r="N221" i="1" s="1"/>
  <c r="S218" i="1"/>
  <c r="O218" i="1"/>
  <c r="O221" i="1" s="1"/>
  <c r="Q218" i="1"/>
  <c r="P217" i="1"/>
  <c r="S219" i="1" l="1"/>
  <c r="O219" i="1"/>
  <c r="N219" i="1"/>
  <c r="R219" i="1"/>
  <c r="Q219" i="1"/>
  <c r="P219" i="1"/>
</calcChain>
</file>

<file path=xl/sharedStrings.xml><?xml version="1.0" encoding="utf-8"?>
<sst xmlns="http://schemas.openxmlformats.org/spreadsheetml/2006/main" count="1091" uniqueCount="542">
  <si>
    <t>Код расходного обязательства</t>
  </si>
  <si>
    <t>Содержание расходного обязательства</t>
  </si>
  <si>
    <t>Коды классификации расходов бюджетов</t>
  </si>
  <si>
    <t>Код ГРБС</t>
  </si>
  <si>
    <t>Р/ПР</t>
  </si>
  <si>
    <t>Нормативные правовые акты, договоры, соглашения РФ</t>
  </si>
  <si>
    <t>Наименование и реквизиты нормативного правового акта</t>
  </si>
  <si>
    <t>Номер статьи (подстатьи), пункта (подпункта)</t>
  </si>
  <si>
    <t>Дата вступления в силу и срок действия</t>
  </si>
  <si>
    <t>Нормативные правовые акты, договоры, соглашения субъекта РФ</t>
  </si>
  <si>
    <t>Нормативные правовые акты, договоры, соглашения муниципального образования</t>
  </si>
  <si>
    <t>план</t>
  </si>
  <si>
    <t>факт</t>
  </si>
  <si>
    <t>Отчетный финансовый год</t>
  </si>
  <si>
    <t>Текущий (очередной) финансовый год</t>
  </si>
  <si>
    <t>Плановый период</t>
  </si>
  <si>
    <t>Объем средств на исполнение расходного обязательства</t>
  </si>
  <si>
    <t>рублей</t>
  </si>
  <si>
    <t>Администрация города Канска</t>
  </si>
  <si>
    <t>0102,0103,0104,0113</t>
  </si>
  <si>
    <t>Федеральный закон от 06.10.2003 № 131-ФЗ "Об общих принципах организации местного самоуправления в Российской Федерации"</t>
  </si>
  <si>
    <t>01.01.2009 - не установ</t>
  </si>
  <si>
    <t>Федеральный закон от 02.03.2007 № 25-ФЗ "О муниципальной службе в Российской Федерации"</t>
  </si>
  <si>
    <t>01.06.2007 - не установ</t>
  </si>
  <si>
    <t>Закон Красноярского края от 24.04.2008 № 5-1565 "Об особенностях правового регулирования муниципальной службы в Красноярском крае"</t>
  </si>
  <si>
    <t>Ст.в целом</t>
  </si>
  <si>
    <t>01.07.2008 - не установ</t>
  </si>
  <si>
    <t xml:space="preserve">Постановление Совета администрации Красноярского края от 29.12.2007 № 512-п "О нормативах формирования расходов на оплату труда депутатов,выборных долдностных лиц местного самоуправления, осуществляющие свои полномочия на постоянной основе, лиц, замещающих иные муниципальные должности, и муниципальных служащих" </t>
  </si>
  <si>
    <t>01.01.2008 - не установ</t>
  </si>
  <si>
    <t>Устав от 27.01.1998 № 47-9Р "Устав города Канска"</t>
  </si>
  <si>
    <t>06.02.1998  - не установ</t>
  </si>
  <si>
    <t>Постановление администрации города Канска от 02.03.2017 г. №180 "Об утверждении Положения о порядке поощрения лиц, привлекаемых для выполнения отдельных полномочий по охране общественного порядка и профилактике правонарушений на  территории муниципального  образования город Канск"</t>
  </si>
  <si>
    <t>08.03.2017 - не установ</t>
  </si>
  <si>
    <t>Постановление администрации города Канска № 1389 от 14.12.2016 г. "Об утверждении Порядка расходования средств гранта, представленного бюджету города Канска в целях содействия достижению и (или)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Красноярского края"</t>
  </si>
  <si>
    <t>Ст.34;Пункт 9 Ст.35;Пункт 15 Ст.53;Пункт 2</t>
  </si>
  <si>
    <t>Постановление администрации города Канска от 24.10.2017 №951 "Об утверждении Порядка предоставления и расходования средств субсидии из краевого бюджета на финансирование создания и обеспечения деятельности муниципального ресурсного центра поддержки общественных инициатив</t>
  </si>
  <si>
    <t>0113</t>
  </si>
  <si>
    <t>Ст.17; пункт 1, п/пункт 3</t>
  </si>
  <si>
    <t>14.12.2016 не установ</t>
  </si>
  <si>
    <t>ст.30</t>
  </si>
  <si>
    <t>Постановление администрации города Канска Красноярского края от 16.02.20415 г. №205 "О создании Муниципального казенного учреждения "Централизованная бухгалтерия"</t>
  </si>
  <si>
    <t>06.02.1998 - не установ</t>
  </si>
  <si>
    <t xml:space="preserve">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</si>
  <si>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0107</t>
  </si>
  <si>
    <t>Федеральный закон от 12.06.2002 № 67-ФЗ "Об основных гарантиях избирательных прав и права на участие в референдуме граждан Российской Федерации"</t>
  </si>
  <si>
    <t>Закон Красноярского края от 02.10.2003 № 8-1411  "О выборах в органы местного самоуправления в Красноярском крае"</t>
  </si>
  <si>
    <t>08.11.2003 - не установ</t>
  </si>
  <si>
    <t>26.06.2002 - не установ</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</si>
  <si>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</si>
  <si>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ст.6 п.6</t>
  </si>
  <si>
    <t>Постановление администрации города Канска от 10.03.2016 г. №183 "Об утверждении Порядка расходования субсидии в рамках подпрограммы "Улучшение жилищных условий отдельных категорий граждан, проживающих на территории Красноярского края" на 2014-2018 годы государственной программы Красноярского края "Создание условий для обеспечения доступным и комфортным жильем граждан Красноярского края"</t>
  </si>
  <si>
    <t>0501, 1003</t>
  </si>
  <si>
    <t xml:space="preserve">формирование и содержание муниципального архива </t>
  </si>
  <si>
    <t>ст. 16 п. 22</t>
  </si>
  <si>
    <t>Постановление администрации г. Канска Красноярского края от 24.02.2012 №227 "Об утверждении Административного регламента по предоставлению муниципальной услуги "Организация информационного обеспечения граждан, организаций и общественных объеденений на основе документов Архивного фонда РФ и других  архивных объектов".</t>
  </si>
  <si>
    <t>29.02.2012- не установ</t>
  </si>
  <si>
    <t xml:space="preserve">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 </t>
  </si>
  <si>
    <t>0412</t>
  </si>
  <si>
    <t>Федеральный закон от 24.07.2007 № 209-ФЗ "О развитии малого и среднего предпринимательства в Российской Федерации"</t>
  </si>
  <si>
    <t>ст.11</t>
  </si>
  <si>
    <t>ст.16, пункт 1, п/пункт 33</t>
  </si>
  <si>
    <t>Закон Красноярского края от 21.02.2006 № 17-4487 "О государственной поддержке субъектов агропромышленного комплекса края"</t>
  </si>
  <si>
    <t>29.12.2006 - не установ</t>
  </si>
  <si>
    <t>ст.в целом</t>
  </si>
  <si>
    <t>Постановление администрации города Канска от 10.04.2017 №315 "Об утверждении Положения о порядке определения объема и предоставления субсидий социально ориентированным некоммерческим организациям, не являющимся государственными (муниципальными) учреждениями, на реализацию социальных проектов на основании конкурсного отбора проектов"</t>
  </si>
  <si>
    <t>10.04.2017 - не установ</t>
  </si>
  <si>
    <t>Постановление администрации г.Канска Красноярского края от 23.11.2016 № 1192 "Об утверждении муниципальной программы города Канска "Развитие инвестиционной деятельности, малого и среднего предпринимательства"</t>
  </si>
  <si>
    <t>01.01.2017- не установ</t>
  </si>
  <si>
    <t>Постановление администрации города Канска Красноярского края от 11.08.2017 г. №692 "Об утверждении порядков предоставления субсидий субъектам малого и среднего предпринимательства"</t>
  </si>
  <si>
    <t xml:space="preserve">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 </t>
  </si>
  <si>
    <t>РГ-В</t>
  </si>
  <si>
    <t xml:space="preserve">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 </t>
  </si>
  <si>
    <t>РГ-А</t>
  </si>
  <si>
    <t>Федеральный закон от 22.10.2004 № 125-ФЗ "Об архивном деле в Российской Федерации"</t>
  </si>
  <si>
    <t>ст.4</t>
  </si>
  <si>
    <t>19.12.2006 - не установ</t>
  </si>
  <si>
    <t>Закон Красноярского края от 21.12.2010 № 11-5564 "О наделении органов местного самоуправления государственными полномочиями в области архивного дела"</t>
  </si>
  <si>
    <t>30.12.2010 - не установ</t>
  </si>
  <si>
    <t>Постановление администрации г. Канска Красноярского края от 24.02.2012 № 229 "Об утверждении Порядка расходования субвенции, направленной на реализацию Закона Красноярского края "О наделении органов местного самоуправления государственными полномочиями в области архивного дела"</t>
  </si>
  <si>
    <t>Субвенции бюджетам муниципальных образований края на реализацию Закона края от 30 января 2014 года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</si>
  <si>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0104</t>
  </si>
  <si>
    <t>Федеральный закон от 06.10.1999 № 184-ФЗ "Об общих принципах организации законодательных (представительных) и исполнительных органов государственно власти субъектов Российской Федерации"</t>
  </si>
  <si>
    <t>ст.26.3, часть 2, пункт 44.2</t>
  </si>
  <si>
    <t>18.10.1999 - не установ</t>
  </si>
  <si>
    <t>Закон Красноярского края от 30.01.2014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</si>
  <si>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19.02.2014 - не установ</t>
  </si>
  <si>
    <t>19.11.2014 - не установ</t>
  </si>
  <si>
    <t>Субвенции бюджетам муниципальных образований края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</si>
  <si>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Ст.26.3;Часть 2;Пункт 24.1</t>
  </si>
  <si>
    <t>ст.26.3, часть 2, пункт 24.1</t>
  </si>
  <si>
    <t>Закон Красноярского края от 26.12.2006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</si>
  <si>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01.01.2007 - не установ</t>
  </si>
  <si>
    <t>Закон Красноярского края от 31.10.2002 № 4-608 "О системе профилактики безнадзорности и правонарушений несовершеннолетних"</t>
  </si>
  <si>
    <t>08.12.2002 - не установ</t>
  </si>
  <si>
    <t>Постановление администрации г. Канска Красноярского края  от 21.10.2010 № 1814 "Об утверждении Порядка расходования субвенции, направленной на осуществление государственных полномочий по созданию и обеспечению деятельности комиссии по делам несовершеннолетних и защите их прав"</t>
  </si>
  <si>
    <t>03.11.2010 - не установ</t>
  </si>
  <si>
    <t>Субвенции бюджетам муниципальных образований края на реализацию Закона края от 23 апреля 2009 года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</si>
  <si>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Закон Красноярского края от 23.04.2009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</si>
  <si>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29.05.2009 - не установ</t>
  </si>
  <si>
    <t>Закон Красноярского края от 23.04.2009 № 8-3168 "Об административных комиссиях в Красноярском крае"</t>
  </si>
  <si>
    <t>28.05.2009 - не установ</t>
  </si>
  <si>
    <t>Постановление администрации города Канска от 24.02.2012 № 230 "Об утверждении порядка расходования субвенции на реализацию закона Красноярского края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</si>
  <si>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Федеральный закон от 20.08.2004 № 113-ФЗ "О присяжных заседателях федеральных судов общей юрисдикции в Российской Федерации"</t>
  </si>
  <si>
    <t>0105</t>
  </si>
  <si>
    <t>03.09.2004 - не установ</t>
  </si>
  <si>
    <t>Ст.26.3, пункт 6</t>
  </si>
  <si>
    <t>Постановление Правительства Красноярского края от 31.07.2009 № 391-п "О Порядке и сроках составления общего и запасного списков кандидатов в присяжные заседатели Красноярского края"</t>
  </si>
  <si>
    <t>18.08.2009 - не установ</t>
  </si>
  <si>
    <t>29.06.2016- не установ</t>
  </si>
  <si>
    <t>Постановление администрации г.Канска Красноярского края от 13.11.2014 № 1889 Об утверждении порядка расходования субвенции, направленной  на осуществление органами местного самоуправления переданных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t>
  </si>
  <si>
    <t>Комитет по управлению муниципальным имуществом</t>
  </si>
  <si>
    <t xml:space="preserve">владение, пользование и распоряжение имуществом, находящимся в муниципальной собственности городского округа </t>
  </si>
  <si>
    <t>06.10.2003 - не установ</t>
  </si>
  <si>
    <t>Федеральный закон от 21.12.2001 № 178-ФЗ "О приватизации государственного и муниципального имущества"</t>
  </si>
  <si>
    <t xml:space="preserve">ст.3 </t>
  </si>
  <si>
    <t>ст.16, пункт 1, п/пункт 3</t>
  </si>
  <si>
    <t>28.04.2002 - не установ</t>
  </si>
  <si>
    <t>Федеральный закон от 21.07.2007 № 185-ФЗ "О Фонде содействия реформированию жилищно-коммунального хозяйства"</t>
  </si>
  <si>
    <t>ст.14</t>
  </si>
  <si>
    <t>07.08.2007 - не установ</t>
  </si>
  <si>
    <t>Постановление Правительства РФ от 13.10.1997 № 1301 "О государственном учете жилищного фонда в Российской Федерации"</t>
  </si>
  <si>
    <t>30.10.1997 - не установ</t>
  </si>
  <si>
    <t>Закон Красноярского края от 05.06.2008 № 5-1732 "О порядке безвозмездной передачи в муниципальную собственность имущества, находящегося в государственной собственности края, и безвозмездного приема имущества, находящегося в муниципальной собственности, в государственную собственность края"</t>
  </si>
  <si>
    <t>Закон Красноярского края от 26.05.2009 № 8-3290 "О порядке разграничения имущества между муниципальными образованиями края"</t>
  </si>
  <si>
    <t>20.06.2009 - не установ</t>
  </si>
  <si>
    <t>Постановление  администрации Красноярского  края от 06.04.2000 № 255-п "Об утверждении Положения по установлению ставок для проведения паспортизации и плановой технической инвентаризации жилых строений и жилых помещений"</t>
  </si>
  <si>
    <t>30.04.2000 - не установ</t>
  </si>
  <si>
    <t>22.02.2011 - не установ</t>
  </si>
  <si>
    <t>Решение Канского городского Совета депутатов от 15.12.2010 № 11-73 "О Положении о Муниципальном казенном учреждении "Комитет по управлению муниципальным имуществом города Канска"</t>
  </si>
  <si>
    <t>28.12.2010 - не установ</t>
  </si>
  <si>
    <t>Решение Канского городского Совета депутатов от 26.01.2001 г.№ 52-383 "О положении о городской казне"</t>
  </si>
  <si>
    <t>26.01.2001 - не установ</t>
  </si>
  <si>
    <t>ст.6 п.3</t>
  </si>
  <si>
    <t>0501</t>
  </si>
  <si>
    <t>ст.16, пункт 1, п/пункт 6</t>
  </si>
  <si>
    <t>ст.6 п 6</t>
  </si>
  <si>
    <t xml:space="preserve">утверждение генеральных планов ГО, правил землепользования и застройки, утверждение подготовленной на основе генеральных планов ГО документации по планировке территории, выдача разрешений на строительство (за исключением случаев, предусмотренных Градостр. кодексом РФ, иными ФЗ),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 ведение информационной системы обеспечения градостроительной деятельности, осуществляемой на территории ГО, резервирование земель и изъятие, в том числе путем выкупа, земельных участков в границах ГО для муниципальных нужд, осуществление муниципального земельного контроля в границах ГО, осуществление в случаях, предусмотренных Градостр. кодексом РФ, осмотров зданий, сооружений и выдача рекомендаций об устранении выявленных в ходе таких осмотров нарушений </t>
  </si>
  <si>
    <t>0113, 0412</t>
  </si>
  <si>
    <t>ст.16, пункт 1, п/пункт 26</t>
  </si>
  <si>
    <t>Закон Красноярского края от 04.12.2008 № 7-2542 "О регулировании земельных отношений в Красноярском крае"</t>
  </si>
  <si>
    <t>ст.7</t>
  </si>
  <si>
    <t>04.01.2009 - не установ</t>
  </si>
  <si>
    <t>Постановление администрации г.Канска Красноярского края от 21.10.2010 № 9-45 "О Правилах землепользования и застройки города Канска"</t>
  </si>
  <si>
    <t>10.11.2010 - не установ</t>
  </si>
  <si>
    <t>1004</t>
  </si>
  <si>
    <t>ст.26., часть 2, пункт 14.2</t>
  </si>
  <si>
    <t>Закон Красноярского края от 24.12.2009 № 9-4225 "О наделении органов местного самоуправления отдельных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жилого помещения"</t>
  </si>
  <si>
    <t>01.01.2010 - не установ</t>
  </si>
  <si>
    <t>Закон Красноярского края от 02.11.2000 № 12-961 "О защите прав ребенка"</t>
  </si>
  <si>
    <t>ст.17</t>
  </si>
  <si>
    <t>09.12.2000 - не установ</t>
  </si>
  <si>
    <t>Постановление администрации города Канска от 19.11.2010 № 1970 "Об утверждении Порядка расходования субвенции на приобретение и предоставления жилых помещений детям-сиротам, детям, оставшимся без попечения родителей, а так же лицам из их числа, не имеющим жилого помещения</t>
  </si>
  <si>
    <t>Финансовое управление администрации города Канска</t>
  </si>
  <si>
    <t xml:space="preserve">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 </t>
  </si>
  <si>
    <t>0106, 0111, 0113</t>
  </si>
  <si>
    <t>ст16, пункт 1, п/пункт 1</t>
  </si>
  <si>
    <t>01.01.2011 - не установ</t>
  </si>
  <si>
    <t xml:space="preserve">Решение Канского городского Совета депутатов №31-170 от 15.03.2012 г. "О положении о Контрольно-счетной комиссии города Канска" </t>
  </si>
  <si>
    <t>21.03.2012 - не установ</t>
  </si>
  <si>
    <t>Постановление администрации города Канска №1538 от 08.09.2010 "Об утверждении Положения о порядке расходования средств резерного фонда администрации города Канска"</t>
  </si>
  <si>
    <t>22.09.2010 - не установ.</t>
  </si>
  <si>
    <t xml:space="preserve">муниципальное казенное учреждение "Управление по делам гражданской обороны и чрезвычайным ситуациям администрации города Канска" </t>
  </si>
  <si>
    <t xml:space="preserve">участие в предупреждении и ликвидации последствий чрезвычайных ситуаций в границах городского округа </t>
  </si>
  <si>
    <t>Федеральный закон от 21.12.1994 № 68-ФЗ "О защите населения и территорий от чрезвычайных ситуаций природного и техногенного характера"</t>
  </si>
  <si>
    <t>0309</t>
  </si>
  <si>
    <t>ст.11, пункт 2</t>
  </si>
  <si>
    <t>24.12.1994 - не установ</t>
  </si>
  <si>
    <t>Закон Красноярского края от 02.11.2001 № 16-1558 "О резервах материально-технических ресурсов для ликвидации чрезвычайных ситуаций на территории Красноярского края"</t>
  </si>
  <si>
    <t>03.12.2001 - не установ</t>
  </si>
  <si>
    <t>Закон Красноярского края от 10.02.2000 № 9-631 "О защите населения и территории Красноярского края от чрезвычайных ситуаций природного и техногенного характера"</t>
  </si>
  <si>
    <t>ст.9, пункт 1, п/пункт "и"</t>
  </si>
  <si>
    <t>01.03.2000 - не установ</t>
  </si>
  <si>
    <t>Постановление администрации г. Канска Красноярского края от 19.08.2015 №1308 "О городском звене территориальной подсистемы единой государственной системы предупреждения и ликвидации чрезвычайных ситуаций Красноярского края города Канска"</t>
  </si>
  <si>
    <t>26.08.2015 - не установ</t>
  </si>
  <si>
    <t xml:space="preserve">Постановление администрации г. Канска Красноярского края от 16.02.2012 N 197 (ред. от 11.10.2016) "Об организации функционирования межмуниципальной Единой дежурно-диспетчерской службы города Канска и Канского района Красноярского края с учетом ввода в действие системы обеспечения вызова экстренных оперативных служб через единый номер "112" (вместе с "Положением о межмуниципальной Единой дежурно-диспетчерской службе города Канска и Канского района Красноярского края с учетом ввода в действие системы обеспечения вызова экстренных оперативных служб через единый номер "112") </t>
  </si>
  <si>
    <t>Постановление администрации г. Канска Красноярского края от 20.11.2012 N 1770 (ред. от 06.11.2014) "Об утверждении Положения об автоматизированной системе централизованного оповещения гражданской обороны города Канска"</t>
  </si>
  <si>
    <t>Постановление администрации г. Канска Красноярского края от 08.09.2010 №1538 "Об утверждении Положения о порядке расходования средств резервного фонда администрации города Канска"</t>
  </si>
  <si>
    <t xml:space="preserve">обеспечение первичных мер пожарной безопасности в границах городского округа </t>
  </si>
  <si>
    <t>Федеральный закон от 21.12.1994 № 69-ФЗ "О пожарной безопасности"</t>
  </si>
  <si>
    <t>05.01.1995 - не установ</t>
  </si>
  <si>
    <t>ст.16, пункт 1, п/пункт 10</t>
  </si>
  <si>
    <t>ст.10;абз.3
ст.19
ст.31;абз.2</t>
  </si>
  <si>
    <t>ст.6 п 31</t>
  </si>
  <si>
    <t>Постановление администрации города Канска от 02.06.2011 №894 "Об участии граждан в обеспечении первичных мер пожарной безопасности на территории города Канска"</t>
  </si>
  <si>
    <t>Постановление администрации г.Канска Красноярского края от 02.06.2011 № 895 "Об утверждении Положения об обеспечении первичных мер пожарной безопасности на территории города Канска</t>
  </si>
  <si>
    <t>Управление образование администрации города Канска</t>
  </si>
  <si>
    <t xml:space="preserve">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t>
  </si>
  <si>
    <t>0701,0702,0703,0707,0709</t>
  </si>
  <si>
    <t>ст.16, пункт 1, п/пункт 13</t>
  </si>
  <si>
    <t>Закон Красноярского края от 07.07.2009 № 8-3618  "Об обеспечении прав детей на отдых, оздоровление и занятость в Красноярском крае"</t>
  </si>
  <si>
    <t>31.07.2009 - не установ</t>
  </si>
  <si>
    <t>Закон Красноярского края от 26.06.2014 № 6-2519 "Об образовании в Красноярском крае"</t>
  </si>
  <si>
    <t>26.07.2014 - не установ</t>
  </si>
  <si>
    <t>Постановление администрации г. Канска от 04.08.2015 г. №1209 "Об утверждении Порядка расходования средств субсидии из краевого бюджета на осуществление (возмещение) расходов, направленных на создание безопасных комфортных условий функционирования объектов муниципальной собственности, развитие муниципальных учреждений и порядка предоставления отчетности об их использовании"</t>
  </si>
  <si>
    <t>ст.6 п 7.</t>
  </si>
  <si>
    <t>Постановление администрации города Канска Красноярского края от 16.12.2016 г. №1401 "Об утверждении Порядка предоставления путевок для детей города Канска в загородные оздоровительные лагеря, расположенные на территории Красноярского края".</t>
  </si>
  <si>
    <t>11.01.2017 -не установ</t>
  </si>
  <si>
    <t>Постановление администрации города Канска от 20.03.2015 №397 "Об утверждении Положения о порядке установления и взимания родительской платы за присмотр и уход за детьми в образовательных учреждениях города Канска, реализующих образовательную программу дошкольного образования"</t>
  </si>
  <si>
    <t>01.04.2015 - не установ</t>
  </si>
  <si>
    <t>Решение Канского городского совета депутатов от 15.12.2010 № 11-74 "О положении о Муниципальном казенном учреждении "Управление образования администрации города Канска"</t>
  </si>
  <si>
    <t>29.12.2010 - не установ</t>
  </si>
  <si>
    <t>Постановление администрации г.Канска Красноярского края от 18.05.2015 № 733 "Об утверждении Порядка расходования субсидий в целях финансовой поддержки муниципальных загородных лагерей"</t>
  </si>
  <si>
    <t>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соответствии с пунктом 3 части 1 статьи 8 Федерального закона от 29 декабря 2012 года № 273-ФЗ «Об образовании в Российской Федерации»</t>
  </si>
  <si>
    <t>0702</t>
  </si>
  <si>
    <t>ст.26.3, пункт 2, п/пункт 13</t>
  </si>
  <si>
    <t>Федеральный закон от 29.12.2012 № 273-ФЗ "Об образовании в Российской Федерации"</t>
  </si>
  <si>
    <t>ст.8, часть 1, пункт 3</t>
  </si>
  <si>
    <t>30.12.2012 - не установ</t>
  </si>
  <si>
    <t>Постановление администрации города Канска от 16.06.2016 №541 "Об утверждении порядка расходования субвенций на финансовое обеспечение государственных гарантий реализации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расположенных на территории Красноярского края"</t>
  </si>
  <si>
    <t xml:space="preserve">Субвенции бюджетам муниципальных образований края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и негосударственных образовательных учреждениях, реализующих основные общеобразовательные программы, без взимания платы" </t>
  </si>
  <si>
    <t>1003</t>
  </si>
  <si>
    <t>ст.26.3, часть 2, пункт 24</t>
  </si>
  <si>
    <t>Закон Красноярского края от 27.12.2005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образовательных учреждениях, реализующих основные общеобразовательные программы, без взимания платы"</t>
  </si>
  <si>
    <t>cт.в целом</t>
  </si>
  <si>
    <t>13.01.2006 - не установ</t>
  </si>
  <si>
    <t>Постановление администрации г.Канска Красноярского края от 20.05.2010 № 803 "Об утверждении Порядка расходования субвенции на обеспечение питанием детей, обучающихся в муниципальных образовательных учреждениях, реализующих основные общеобразовательные программы, без взимания платы"</t>
  </si>
  <si>
    <t>09.06.2010 - не установ</t>
  </si>
  <si>
    <t>Субвенции бюджетам муниципальных образований края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поосуществлению присмотра и ухода за детьми-инвалидами, деьтми-сиротами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</si>
  <si>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cт.26.3, часть 2, пункт 13</t>
  </si>
  <si>
    <t>Закон Красноярского края от 27.12.2005 № 17-4379 "О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</si>
  <si>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01.01.2006 - не установ</t>
  </si>
  <si>
    <t>Постановление администрации г.Канска Красноярского края от 08.05.2014 № 671 "Об утверждении порядка расходования средств субвенции на осуществление государственных полномочий по осуществлению присмотра и уходу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и об отмене постановления администрации г. Канска от 15.06.2010 №940, от 02.04.2012 №469"</t>
  </si>
  <si>
    <t>14.05.2014 - не установ</t>
  </si>
  <si>
    <t>Субвенции бюджетам муниципальных образований края на реализацию Закона края от 29 марта 2007 года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</si>
  <si>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ст.26.3, часть 2, пункт 13</t>
  </si>
  <si>
    <t>Закон Красноярского края от 29.03.2007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</si>
  <si>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25.04.2007 - не установ</t>
  </si>
  <si>
    <t>Постановление администрации города Канска от 27.07.2017 г. №656 "О внесении изменений в постановление администрации г. Канска от 20.03.2015 №397"</t>
  </si>
  <si>
    <t>02.08.2017 - не установ</t>
  </si>
  <si>
    <t>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соответствии с пунктом 3 части 1 статьи 8 Федерального закона от 29 декабря 2012 года № 273-ФЗ «Об образовании в Российской Федерации»</t>
  </si>
  <si>
    <t>0701</t>
  </si>
  <si>
    <t>Постановление администрации г. Канска Красноярского края от 17.10.2016 N 1045 "Об утверждении Порядка расходования средств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t>
  </si>
  <si>
    <t>19.10.2016 - не установ</t>
  </si>
  <si>
    <t>0709</t>
  </si>
  <si>
    <t>ст.26.3, пункт 6
ст.26.3, часть 2, пункт 24.2</t>
  </si>
  <si>
    <t>Закон Красноярского края от 20.12.2007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</si>
  <si>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Постановление администрации города Канска от 13.05.2010 № 754 "Об утверждении порядка расходования субвенции направленной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</si>
  <si>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19.05.2010 - не установ</t>
  </si>
  <si>
    <t xml:space="preserve">Муниципальное казенное учреждение "Управление строительства и жилищно-коммунального хозяйства  администрации города Канска" </t>
  </si>
  <si>
    <t>0505</t>
  </si>
  <si>
    <t>Решение Канского городского совета депутатов от 15.12.2010 № 11-75 "О Положении о Муниципальном казенном учреждении "Управление строительства и жилищно-коммунального хозяйства администрации города Канска"</t>
  </si>
  <si>
    <t>01.01.2011- не установ</t>
  </si>
  <si>
    <t>Постановление администрации города Канска от 31.12.10 № 2229 "Об утверждении Устава МУ "Служба заказчика"</t>
  </si>
  <si>
    <t>31.12.2010 не установ</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</si>
  <si>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</si>
  <si>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0502</t>
  </si>
  <si>
    <t>ст.16, пункт 1, п/пункт 4
ст.16, пункт 1, п/пункт 5</t>
  </si>
  <si>
    <t>Федеральный закон от 30.12.2004 № 210-ФЗ "Об основах регулирования тарифов организаций коммунального комплекса"</t>
  </si>
  <si>
    <t>ст. 5</t>
  </si>
  <si>
    <t>Постановление  администрации Красноярского  края от 24.05.1999 № 286-п "О Концепции реформирования и модернизации жилищно-коммунального хозяйства Красноярского края"</t>
  </si>
  <si>
    <t>ст. в целом</t>
  </si>
  <si>
    <t>24.05.1999 - не установ</t>
  </si>
  <si>
    <t>ст.6 п 4</t>
  </si>
  <si>
    <t>Постановление администрации г.Канска Красноярского края от 06.02.2017 №88 "О лимитах потребления теплоэнергоресурсов"</t>
  </si>
  <si>
    <t>06.02.2017 - не установ</t>
  </si>
  <si>
    <t>Постановление администрации г.Канска Красноярского края от 08.07.2014 № 1046 "Об утверждении Порядка расходования средств субсидий на реализацию мероприятий в рамках подпрограммы "Модернизация, реконструкция и капитальный ремонт объектов коммунальной инфраструктуры муниципальных образований Красноярского края" на 2014-2016 годы государственной программы Красноярского края "Реформирование и модернизация жилищно-коммунального хозяйства и повышение энергической эффективности"</t>
  </si>
  <si>
    <t xml:space="preserve">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t>
  </si>
  <si>
    <t>0409</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</si>
  <si>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</si>
  <si>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ст. 13, 34
ст.6, пункт 9</t>
  </si>
  <si>
    <t>12.11.2007 - не установ</t>
  </si>
  <si>
    <t>Закон Красноярского края от 10.11.2011 № 13-6411 "О дорожном фонде Красноярского края"</t>
  </si>
  <si>
    <t>01.01.2012 - не установ</t>
  </si>
  <si>
    <t>Постановление администрации г.Канска Красноярского края от 31.01.2013 № 82 "Об утверждении Порядка содержания и ремонта автомобильных дорог общего пользования местного значения на территории города Канска"</t>
  </si>
  <si>
    <t>06.02.2013 - не установ</t>
  </si>
  <si>
    <t>Решение Канского городского Совета депутатов от 25.09.2013 г. №52-278 "О муниципальном дорожном фонде города Канска"</t>
  </si>
  <si>
    <t>01.01.2014 - не установ</t>
  </si>
  <si>
    <t>ст.6 п 18</t>
  </si>
  <si>
    <t>cт.16, пункт 1, п/пункт 6</t>
  </si>
  <si>
    <t>Постановление администрации г.Канска Красноярского края от 12.11.2014 № 1882 Об утверждении порядка расходования средств субсидий, предусмотренных на реализацию мероприятий муниципальной адресной программы "Переселение граждан из аварийного жилищного фонда муниципального образования город Канск на 2013-2017</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</si>
  <si>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округа </t>
  </si>
  <si>
    <t>0408</t>
  </si>
  <si>
    <t>cт.16, пункт 1, п/пункт 7</t>
  </si>
  <si>
    <t xml:space="preserve">Постановление  администрации Красноярского  края от 24.09.2001 № 670-п "О государственном регулировании цен (тарифов) в крае" </t>
  </si>
  <si>
    <t>14.10.2001 - не установ</t>
  </si>
  <si>
    <t>Закон Красноярского края от 09.12.2010 № 11-5424 "О транспортном обслуживании населения в Красноярском крае"</t>
  </si>
  <si>
    <t>ст. 7</t>
  </si>
  <si>
    <t>08.01.2011 - не установ</t>
  </si>
  <si>
    <t>Постановление администрации города Канска Красноярского края от 31.01.2017 г. №66 "Об утверждении Порядка предоставления субсидии из бюджета города юридическим лицам (за исключением государственных (муниципальных) учреждений), индивидуальным предпринимателям, выполняющим перевозки пассажиров по маршрутам регулярных перевозок в соответствии с программой пассажирских перевозок , субсидируемых за счет средств муниципального образования город Канск"</t>
  </si>
  <si>
    <t>01.02.2017 - не установ</t>
  </si>
  <si>
    <t xml:space="preserve">создание условий для обеспечения жителей городского округа услугами связи, общественного питания, торговли и бытового обслуживания </t>
  </si>
  <si>
    <t>ст.16, пункт 1, п/пункт 15</t>
  </si>
  <si>
    <t>Постановление администрации города Канска Красноярского края от 31.01.2017 №65 "Об утверждении Порядка предоставления субсидии из бюджета города юридическим лицам (за исключением государственных (муниципальных) учреждений), индивидуальным предпринимателям, физическим лицам на возмещение затрат, возникающих в результате оказания услуг населению по использованию общедоступных отделений бань по тарифам, не обеспечивающим возмещение издержек"</t>
  </si>
  <si>
    <t xml:space="preserve">создание условий для массового отдыха жителей городского округа и организация обустройства мест массового отдыха населения </t>
  </si>
  <si>
    <t>ст.16, пункт 1, п/пункт 20</t>
  </si>
  <si>
    <t>Закон Красноярского края от 28.06.2007 № 2-190 "О культуре"</t>
  </si>
  <si>
    <t>31.07.2007 - не установ</t>
  </si>
  <si>
    <t>ст.10, пункт 1, п/пункт "б"
ст.22</t>
  </si>
  <si>
    <t>Постановление администрации города Канска  от 23.04.2012 № 620 "Об утверждении Положения о порядке предоставления и расходования средств на организацию и проведение акарицидных обработок мест массового отдыха населения"</t>
  </si>
  <si>
    <t>02.05.2012 - не установ</t>
  </si>
  <si>
    <t>ст.6 п 12.</t>
  </si>
  <si>
    <t xml:space="preserve">организация ритуальных услуг и содержание мест захоронения </t>
  </si>
  <si>
    <t>0503</t>
  </si>
  <si>
    <t>ст.16, пункт 1, п/пункт 23</t>
  </si>
  <si>
    <t xml:space="preserve">Федеральный закон от 12.01.1996 № 8-ФЗ "О погребении и похоронном деле"  </t>
  </si>
  <si>
    <t>ст.9, пункт 3</t>
  </si>
  <si>
    <t>15.01.1996 - не установ</t>
  </si>
  <si>
    <t>Закон Красноярского края от 24.04.1997 № 13-487 "О семейных (родовых) захоронениях на территории Красноярского края"</t>
  </si>
  <si>
    <t>18.05.1997 - не установ</t>
  </si>
  <si>
    <t>Постановление администрации города Канска  от 11.03.2010 № 320 "Об утверждении Положения о порядке расходования средств городского бюджета, выделяемых на оплату работ по организации содержания мест захоронения на кладбищах г. Канска"</t>
  </si>
  <si>
    <t>14.04.2010 - не установ</t>
  </si>
  <si>
    <t>ст.6 п 28.</t>
  </si>
  <si>
    <t xml:space="preserve">организация сбора, вывоза, утилизации и переработки бытовых и промышленных отходов </t>
  </si>
  <si>
    <t>ст.16, пункт 1, п/пункт 24</t>
  </si>
  <si>
    <t>Федеральный закон от 24.06.1998 № 89-ФЗ "Об отходах производства и потребления"</t>
  </si>
  <si>
    <t>ст.8, пункт 1</t>
  </si>
  <si>
    <t>30.06.1998 - не установ</t>
  </si>
  <si>
    <t>Федеральный закон от 10.01.2002 № 7-ФЗ "Об охране окружающей среды"</t>
  </si>
  <si>
    <t>ст.7, пункт 1</t>
  </si>
  <si>
    <t>12.01.2002 - не установ</t>
  </si>
  <si>
    <t>Закон Красноярского края от 20.09.2013 № 5-1597 "Об экологической безопасности и охране окружающей среды в Красноярском крае"</t>
  </si>
  <si>
    <t>13.10.2013 - не установ</t>
  </si>
  <si>
    <t>ст.6 п 29.</t>
  </si>
  <si>
    <t>Постановление администрации г. Канска Красноярского края от 09.07.2013 № 921 "Об утверждении Порядка сбора, вывоза утилизации и переработки бытовых и промышленных отходов на территории города Канск</t>
  </si>
  <si>
    <t>Постановление администрации города Канска от 23.09.2011 № 1775 "Об утверждении Порядка расходования средств, выделенных на разработку проектной документации и строительство полигона твердых бытовых отходов города Канска"</t>
  </si>
  <si>
    <t>28.09.2011 - не установ</t>
  </si>
  <si>
    <t xml:space="preserve">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 </t>
  </si>
  <si>
    <t>ст.16, пункт 1, п/пункт 25</t>
  </si>
  <si>
    <t>ст.6 п 23.</t>
  </si>
  <si>
    <t xml:space="preserve">Решение Канского городского Совета депутатов Красноярского края от 21.12.2009 № 69-656 "О Правилах благоустройства и санитарного содержания территории города Канска" </t>
  </si>
  <si>
    <t>30.12.2012  - не установ</t>
  </si>
  <si>
    <t>ст.26.3, пункт 6</t>
  </si>
  <si>
    <t xml:space="preserve">Закон Красноярского края от 20.12.2012 № 3-959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 </t>
  </si>
  <si>
    <t>01.01.2013 - не установ</t>
  </si>
  <si>
    <t>22.02.2017 - не устан.</t>
  </si>
  <si>
    <t>ст.26.3, часть 2, пункт 49</t>
  </si>
  <si>
    <t>Закон Красноярского края от 13.06.2013 №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t>
  </si>
  <si>
    <t>11.07.2013 - не установ</t>
  </si>
  <si>
    <t>Постановление администрации города Канска от 27.09.2013 №1321 "Об утверждении порядка расходования средств субвенции на оказание услуг по отлову, учету, содержанию и иному обращению с безнадзорными домашними животными"</t>
  </si>
  <si>
    <t xml:space="preserve">Отдел физической культуры, спорта и молодежной политики администрации г. Канска </t>
  </si>
  <si>
    <t>1105</t>
  </si>
  <si>
    <t>Решение Канского городского Совета депутатов Красноярского края от 16.11.2012 №43-223 "О Положении об отделе физической культуры, спорта и молодежной политики администрации города Канска"</t>
  </si>
  <si>
    <t>28.11.2012 не установ</t>
  </si>
  <si>
    <t>0703</t>
  </si>
  <si>
    <t xml:space="preserve">организация и осуществление мероприятий по работе с детьми и молодежью в городском округе </t>
  </si>
  <si>
    <t>0707</t>
  </si>
  <si>
    <t>ст.16, пункт 1, п/пункт 34</t>
  </si>
  <si>
    <t>Закон Красноярского края от 08.12.2006 № 20-5445 "О государственной молодежной политике Красноярского края"</t>
  </si>
  <si>
    <t>ст. 8</t>
  </si>
  <si>
    <t>06.01.2008 - не установ</t>
  </si>
  <si>
    <t>Постановление администрации города Канска от 16.06.2010 № 945 "Об утверждении Порядка расходования субсидии на поддержку деятельности Муниципального учреждения "Многопрофильный молодежный центр" города Канска"</t>
  </si>
  <si>
    <t>23.06.2010 - не установ</t>
  </si>
  <si>
    <t xml:space="preserve">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 </t>
  </si>
  <si>
    <t>1101</t>
  </si>
  <si>
    <t>ст.16, пункт 1, п/пункт 19</t>
  </si>
  <si>
    <t>Федеральный закон от 04.12.2007 № 329-ФЗ "О физической культуре и спорте в Российской Федерации"</t>
  </si>
  <si>
    <t>ст. 9</t>
  </si>
  <si>
    <t>30.03.2008 - не установ</t>
  </si>
  <si>
    <t xml:space="preserve">Отдел культуры администрации г. Канска </t>
  </si>
  <si>
    <t>0804</t>
  </si>
  <si>
    <t>Решение Канского городского Совета депутатов Красноярского края от 16.11.2012 №43-222 "О Положении об отделе культуры администрации города Канска"</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</si>
  <si>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</si>
  <si>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0801</t>
  </si>
  <si>
    <t>cт.16, пункт 1, п/пункт 16</t>
  </si>
  <si>
    <t>Постановление Правительства РФ от 26.06.1995 № 609 "Об утверждении Положения об основах хозяйственной деятельности и финансирования организаций культуры и искусства"</t>
  </si>
  <si>
    <t>21.07.1995 - не установ</t>
  </si>
  <si>
    <t>Федеральный закон от 29.12.1994 № 78-ФЗ "О библиотечном деле"</t>
  </si>
  <si>
    <t>02.01.1995 - не установ</t>
  </si>
  <si>
    <t xml:space="preserve">ст.10 </t>
  </si>
  <si>
    <t>Закон Красноярского края от 17.05.1999 № 6-400 "О библиотечном деле в Красноярском крае"</t>
  </si>
  <si>
    <t>27.06.1999 - не установ</t>
  </si>
  <si>
    <t>Постановление администрации г. Канска Красноярского края от 07.06.2016 №513 "Об утверждении Административного регламента исполнения муниципальной услуги по предоставлению доступа к оцифрованным краеведчиским изданиям, в том числе из фонда редких книг, хранящимся в Центральной городской библиотеке имени А.П. Чехова ЦБС г. Канска"</t>
  </si>
  <si>
    <t>22.06.2016 - не установ</t>
  </si>
  <si>
    <t>Постановление администрации г. Канска Красноярского края от 07.06.2016 № 514 "Об утверждении Административного регламента предоставления муниципальной услуги "Предоставление доступа к справочно-поисковому аппарату библиотек, базам данных ЦБС г. Канска"</t>
  </si>
  <si>
    <t>Постановление администрации города Канска от 07.08.2015 № 1235 "Об утверждении порядка расходования средств субсидии из краевого бюджета на комплектование книжных фондов муниципальных библиотек города Канска"</t>
  </si>
  <si>
    <t>26.08.2015  не установ</t>
  </si>
  <si>
    <t>Постановление администрации г. Канска от 16.11.2015 г. №1664 "Об утверждении Порядка расходования средств субсидии на комплектование книжных фондов муниципальных библиотек города Канска"</t>
  </si>
  <si>
    <t>18.11.2015  не установ</t>
  </si>
  <si>
    <t xml:space="preserve">создание условий для организации досуга и обеспечения жителей городского округа услугами организаций культуры </t>
  </si>
  <si>
    <t>ст.16, пункт 1, п/пункт 17</t>
  </si>
  <si>
    <t xml:space="preserve">Закон РФ от 09.10.1992 № 3612-1 "Основы законодательства Российской Федерации о культуре" </t>
  </si>
  <si>
    <t>ст. 40</t>
  </si>
  <si>
    <t>17.11.1992 - не установ</t>
  </si>
  <si>
    <t>ст. 22</t>
  </si>
  <si>
    <t>Постановление администрации города Канска от 07.06.2016 № 509 "Об утверждении Административного регламента по предоставлению муниципальной услуги "Запись на обзорные, тематические и интерактивные экскурсии".</t>
  </si>
  <si>
    <t xml:space="preserve">Постановление администрации города Канска 512 от 07.06.2016 г. Об утверждении Административного регламента по предоставлению муниципальной услуги "Предоставление информации о времени и месте культурно-досуговых мероприятий, анонсы данных мероприятий в электронном виде" </t>
  </si>
  <si>
    <t>Постановление администрации г. Канска Красноярского края от 07.06.2016 №515 "Об утверждении Административного регламента по предоставлению муниципальной услуги "Предоставление информации о проведении ярмарок, выставок народного творчества, ремесел на территории муниципального образования"</t>
  </si>
  <si>
    <t>Управление архитектуры и инвестиций администрации города Канска</t>
  </si>
  <si>
    <t>01.10.2013- не установ</t>
  </si>
  <si>
    <t>Решение Канского городского Совета депутатов Красноярского края от 25.09.2013 № 52-282  "О Положении об Управлении архитектуры, строительства и инвестиций администрации города Канска"</t>
  </si>
  <si>
    <t>утверждение схемы размещения рекламных конструкций, выдача размещений на установку и эксплуатацию рекламных конструкций на территории городского округа</t>
  </si>
  <si>
    <t>Федеральный закон от 13.03.2006 №38-ФЗ "О рекламе"</t>
  </si>
  <si>
    <t>ст. 19</t>
  </si>
  <si>
    <t>15.03.2006- не установ</t>
  </si>
  <si>
    <t>Решение Канского городского Совета депутатов Красноярского края от 27.01.2011 № 14-85 "О правилах установки и эксплуатации рекламных конструкций на территории города Канска"</t>
  </si>
  <si>
    <t>02.02.2011 - не установ</t>
  </si>
  <si>
    <t>ст. 11</t>
  </si>
  <si>
    <t xml:space="preserve">Канский городской Совет депутатов </t>
  </si>
  <si>
    <t>0103, 0113</t>
  </si>
  <si>
    <t>0106</t>
  </si>
  <si>
    <t>Контрольно-счетная комиссия города Канска</t>
  </si>
  <si>
    <t>ст.34, пункт 9  ст.53, пункт 2</t>
  </si>
  <si>
    <t>ст.17; пункт 1, п/пункт 3</t>
  </si>
  <si>
    <t>ст.17,  пункт 1, п/пункт 5</t>
  </si>
  <si>
    <t>ст.57, пункт 1</t>
  </si>
  <si>
    <t>ст.5, пункт 1
ст.43, пункт 1</t>
  </si>
  <si>
    <t>24.10.2017 не установ</t>
  </si>
  <si>
    <t>ст.16; пункт 1, п/пункт 6</t>
  </si>
  <si>
    <t>ст.6 п.1</t>
  </si>
  <si>
    <t>Управление социальной защиты населения города Канска</t>
  </si>
  <si>
    <t xml:space="preserve">Субвенции бюджетам муниципальных образований края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t>
  </si>
  <si>
    <t>ст.26.3, пункт 2, п/пункт 24</t>
  </si>
  <si>
    <t>Закон Красноярского края от 09.12.2010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</si>
  <si>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ст.1, пункт 8</t>
  </si>
  <si>
    <t>26.05.2011 - не установ</t>
  </si>
  <si>
    <t>Постановление администрации города Канска  от 06.06.2016 № 498 "О реализации государственных полномочий по организации и обеспечению отдыха и оздоровления отдельных категорий детей"</t>
  </si>
  <si>
    <t>08.06.2016 - не установ</t>
  </si>
  <si>
    <t>Субвенции бюджетам муниципальных образований края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пунктом 4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</si>
  <si>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1002</t>
  </si>
  <si>
    <t>ст.26.3, часть 2, пункт 1</t>
  </si>
  <si>
    <t>ст.1, пункт 4</t>
  </si>
  <si>
    <t>11.02.2015 - не установ</t>
  </si>
  <si>
    <t>Субвенции бюджетам муниципальных образований края на реализацию Закона края от 20 декабря 2005 года № 17-4294 "О наделении органов местного самоуправления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</si>
  <si>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1006</t>
  </si>
  <si>
    <t>Закон Красноярского края от 20.12.2005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</si>
  <si>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Постановление администрации города Канска от 13.11.2010 № 1948 "О реализации Закона Красноярского края от 20.12.2005 № 17-4294"</t>
  </si>
  <si>
    <t>24.11.2010 - не установ</t>
  </si>
  <si>
    <t>Дополнительные гарантии муниципальным служащим в виде ежемесячных доплат к трудовой пенсии, пенсии за выслугу лет</t>
  </si>
  <si>
    <t>1001</t>
  </si>
  <si>
    <t>ст.20, пункт 5</t>
  </si>
  <si>
    <t>Решение Канского городского Совета депутатов Красноярского края от 02.07.2008 № 47-461 "О Порядке предоставления муниципальному служащему права на пенсию за выслугу лет за счет средств бюджета муниципального образования город Канск"</t>
  </si>
  <si>
    <t>09.07.2008 - не установ</t>
  </si>
  <si>
    <t>ИТОГО</t>
  </si>
  <si>
    <t>08.06.2011- не установ</t>
  </si>
  <si>
    <t>Постановление администрации г. Канска Красноярского края от 18.01.2016 N 11 (ред. от 23.05.2016) "Об утверждении Административного регламента предоставления Муниципальным казенным учреждением "Управление образования администрации города Канска" муниципальной услуги по предоставлению информации об организации общедоступного и бесплатного дошкольного, начального общего, основного общего, среднего общего образования, а также дополнительного образования в общеобразовательных учреждениях, расположенных на территории муниципального образования город Канск"</t>
  </si>
  <si>
    <t>27.01.2016- не установ</t>
  </si>
  <si>
    <t>Постановление администрации г. Канска Красноярского края от 30.03.2011 N 361 (ред. от 21.06.2012) "Об утверждении Административного регламента предоставления муниципальной услуги по предоставлению информации об организации предоставления дополнительного образования детей в муниципальных образовательных учреждениях дополнительного образования детей физкультурно-спортивной направленности, расположенных на территории муниципального образования город Канск"</t>
  </si>
  <si>
    <t>30.03.2011- не установ</t>
  </si>
  <si>
    <t xml:space="preserve">Постановление администрации г. Канска Красноярского края от 16.02.2012 N 198 (ред. от 21.06.2016) "Об утверждении Административного регламента предоставления муниципальной услуги "Предоставление информации о проводимых на территории города спортивных и оздоровительных мероприятиях и прием заявок на участие в этих мероприятиях" </t>
  </si>
  <si>
    <t>22.02.2012 - не установ</t>
  </si>
  <si>
    <t>Постановление администрации г. Канска Красноярского края от 07.06.2016 N 511 "Об утверждении Административного регламента по предоставлению муниципальной услуги "Предоставление информации об организации дополнительного образования детей в сфере культуры"</t>
  </si>
  <si>
    <t>22.06.2016 не установ</t>
  </si>
  <si>
    <t>Устав от 17.07.2017 № 613 "Устав муниципального казенного учреждения "Межведомственный центр обслуживания"</t>
  </si>
  <si>
    <t>17.07.2017- не установ</t>
  </si>
  <si>
    <t>19.04.2017- не установ</t>
  </si>
  <si>
    <t xml:space="preserve">Устав МБУ "ММЦ" от 19.04.2017 №361 </t>
  </si>
  <si>
    <t>Постановление администрации города Канска от 07.02.2013 №151 "Об утверждении порядка расходования субсидии из краевого бюджета на компенсацию расходов муниципальных спортивных школ, подготовивших спортсмена, ставшего членом спортивной сборной команды Красноярского края"</t>
  </si>
  <si>
    <t>07.02.2013- не установ</t>
  </si>
  <si>
    <t>Отчетный период 2016 год</t>
  </si>
  <si>
    <t>Постановление администрации города Канска от 26.06.2017 г. №570 "Об утверждении порядка расходования 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t>
  </si>
  <si>
    <t>28.06.2017 не установ</t>
  </si>
  <si>
    <t>01.12.2010 - 28.06.2017</t>
  </si>
  <si>
    <t>16.07.2014 - 31.12.2016</t>
  </si>
  <si>
    <t>24-118 от 18.12.2017</t>
  </si>
  <si>
    <t>26.02.2015 не установ</t>
  </si>
  <si>
    <t>Итого</t>
  </si>
  <si>
    <t>создание поддержки гражданам и их объединениям, участвующим в охране общественного порядка, создание условий для деятельности народных дружин</t>
  </si>
  <si>
    <t>0503 0909</t>
  </si>
  <si>
    <t>Постановление администрации города Канска от 09.11.2017 г. №1008 "Об утверждении Порядка расходования средств субсидии из краевого бюджета на выполнение работ по сохранению объектов культурного наследия, находящихся в собственности муниципальных образований Красноярского края, увековечивающих память погибших в годы Великой Отечественной войны"</t>
  </si>
  <si>
    <t>15.11.2017 -не установ</t>
  </si>
  <si>
    <t>Постановление администрации г. Канска Красноярского края от 12.01.2018 г. №07 "Об утверждении порядка расходования средств субсидии, направленной на осуществление государственных полномочий по составлению списков кандидатов в присяжные заседатели Красноярского края для Западно-Сибирского окружного военного суда и 3 окружного военного суда на 2018-2020 годы".</t>
  </si>
  <si>
    <t xml:space="preserve">финансирование органов местного самоуправления  </t>
  </si>
  <si>
    <t xml:space="preserve">финансирование органов местного самоуправления   </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</si>
  <si>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</si>
  <si>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на формирование и содержание архивных фондов субъекта Российской Федерации</t>
  </si>
  <si>
    <t>по составлению списков кандидатов в присяжные заседатели</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</si>
  <si>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</si>
  <si>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на организацию и осуществление деятельности по опеке и попечительству</t>
  </si>
  <si>
    <t>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</si>
  <si>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</si>
  <si>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владение, пользование и распоряжение имуществом, находящимся в муниципальной собственности городского округа</t>
  </si>
  <si>
    <t>создание условий для организации досуга и обеспечения жителей городского округа услугами организаций культуры</t>
  </si>
  <si>
    <t>организация ритуальных услуг и содержание мест захоронения</t>
  </si>
  <si>
    <t xml:space="preserve">организация сбора, вывоза, утилизации и переработки бытовых и промышленных отходов  </t>
  </si>
  <si>
    <t xml:space="preserve">утверждение схемы размещения рекламных конструкций, выдача размещений на установку и эксплуатацию рекламных конструкций на территории городского округа </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</si>
  <si>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</si>
  <si>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расходы на обслуживание муниципального долга</t>
  </si>
  <si>
    <t>1301</t>
  </si>
  <si>
    <t xml:space="preserve">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</si>
  <si>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определенными органами государственной власти субъектов РФ.</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</si>
  <si>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 - 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презда на общественном транспорте, иных социальных пособий, а также для возмещения расходов муниципальных образований в связи с представлением законами субъекта РФ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</si>
  <si>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РФ,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РФ</t>
  </si>
  <si>
    <t>сессия</t>
  </si>
  <si>
    <t>Постановление администрации города Канска от 24.10.2017 №951 "Об утверждении Порядка предоставления и расходования средств субсидии из краевого бюджета на финансирование создания и обеспечения деятельности муниципального ресурсного центра поддержки общественных инициатив".</t>
  </si>
  <si>
    <t>24.10.2017 - не установ.</t>
  </si>
  <si>
    <t xml:space="preserve">                           </t>
  </si>
  <si>
    <t xml:space="preserve"> организации и обеспечения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 124-ФЗ «Об основных гарантиях прав ребенка в Российской Федерации»</t>
  </si>
  <si>
    <t>поддержка деятельности некоммерческих организаций, за исключением социально ориентированных некоммерческих организаций</t>
  </si>
  <si>
    <t>ст.66</t>
  </si>
  <si>
    <t>Решение Канского городского Совета депутатов от 25.11.2010 № 10-59 "О положение о Финансовом управлении администрации города Канска"</t>
  </si>
  <si>
    <t>Постановление администрации г. Канска Красноярского края от 31.10.2012 №1685 "О создании муниципального казенного учреждения "Централизованная бухгалтерия по ведению учета в сфере образования".</t>
  </si>
  <si>
    <t>31.10.2012 - не утанов</t>
  </si>
  <si>
    <t>Постановление администрации города Канска от 21.05.2018 г. №462 "Об утверждении Порядка расходования средств субвенции, направленной на осуществление органами местного самоуправления отдельных государственных полномочий в области архивного дела"</t>
  </si>
  <si>
    <t>Постановление администрации города Канска от 21.05.2018 №461 "Об утверждении Порядка расходования средств субвенции, направленной на осуществление органами местного самоуправления государственных полномочий по созданию и обеспечению деятельности административных комиссий"</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</si>
  <si>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</si>
  <si>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t>
  </si>
  <si>
    <t>Расходные обязательства, возникшие в результате принятия нормативных правовых актов городского округа, заключения договоров (соглашений),в рамках реализации вопросов местного значения городского округа</t>
  </si>
  <si>
    <t>Акт проверки Службы финансово-экономического контроля и контроля в сфере закупок Красноярского края от 24.05.2018 г.</t>
  </si>
  <si>
    <t>Постановление администрации города Канска от 04.10.2018 №913 "Порядок расходования иных межбюджетных трансфертов за содействие развитию налогового потенциала"</t>
  </si>
  <si>
    <t>10.10.2018 - не установ</t>
  </si>
  <si>
    <t>Постановление администрации города Канска от 03.09.2012 №1429 "Об утверждении Административного регламента предоставления Управлением социальной защиты населения администрации города Канска муниципальной услуги по назначению, перерасчету и выплате пенсии за выслугу лет гражданам, замещающим должности муниципальной службы в городе Канске"</t>
  </si>
  <si>
    <t>12.09.2012 - не установ</t>
  </si>
  <si>
    <t>Ст.34;Пункт 9 Ст.53;Пункт 2</t>
  </si>
  <si>
    <t>Решение Канского городского совета депутатов от 25.08.2015 № 80-425 "О положении об управлении социальной защиты населения администрации города Канска"</t>
  </si>
  <si>
    <t>25.08.2015 - не установ</t>
  </si>
  <si>
    <t>23.05.2018 не установ</t>
  </si>
  <si>
    <t>29.02.2012 23.05.2018</t>
  </si>
  <si>
    <t>29.02.2012 - 23.05.2018</t>
  </si>
  <si>
    <t>Постановление администрации г. Канска Красноярского края от 28.06.2018 №589 "Об утверждении Порядка расходования средств субвенции, направленной на осуществление государственных полномочий по составлению списков кандидатов в присяжные заседатели"</t>
  </si>
  <si>
    <t>04.07.2018 не установ</t>
  </si>
  <si>
    <t>Постановление администрации города Канска от 08.12.2017 №1116 "Об утверждении положения об условиях и порядке предоставления субсидии социально ориентированной некоммерческой организации на финансирование создания и обеспечения деятельности муниципального ресурсного центра поддержки общественных инициатив"</t>
  </si>
  <si>
    <t>13.12.2017 не установ</t>
  </si>
  <si>
    <t>17.01.2018 04.07.2018</t>
  </si>
  <si>
    <t>Решение Канского городского Совета депутатов Красноярского края от 16.02.2011 № 15-91 "О Положении о порядке управления и распоряжения имуществом, находящимся в муниципальной собственности города Канска"</t>
  </si>
  <si>
    <t>Постановление администрации города Канска Красноярского края от 13.06.2018 г. № 543 "Об утверждении положения об обеспечении первичных мер пожарной безопасности в границах города Канска"</t>
  </si>
  <si>
    <t>20.06.2018 - не установ</t>
  </si>
  <si>
    <t>08.06.2011 - 20.06.2018</t>
  </si>
  <si>
    <t>30.12.2015 -19.04.2017</t>
  </si>
  <si>
    <t>17.07.2013  - 17.05.2017</t>
  </si>
  <si>
    <t>Постановление администрации г. Канска от 21.02.2017 г. № 139 "Об утверждении Порядка предоставления субсидии на компенсацию части платы граждан за коммунальные услуги"</t>
  </si>
  <si>
    <t>02.10.2013 07.03.2018</t>
  </si>
  <si>
    <t>Постановление администрации города Канска Красноярского края от 28.02.2018 г. №172 "Об утверждении порядка расходования средств субвенции на оказание услуг по отлову и содержанию безнадзорных животных".</t>
  </si>
  <si>
    <t>07.03.2018 - не установ</t>
  </si>
  <si>
    <t>Постановление администрации города Канска от 14.03.2017 №228 "Об утверждении Порядка расходования средств субсидии из краевого бюджета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и порядок предоставления отчетности об их использовании"</t>
  </si>
  <si>
    <t>15.03.2017 - не установ</t>
  </si>
  <si>
    <t>Постановление администрация города Канска от 26.05.2016 г. №461 "Об организации питания детей, обучающихся в общеобразовательных организациях города Канска, без взимания платы".</t>
  </si>
  <si>
    <t>01.06.2016 - не установ</t>
  </si>
  <si>
    <t>Постановление администрации города Канска от 18.07.2018 № 655 "Об утверждении Порядка расходования средств субсидии из краевого бюджета на реализацию социокультурных проектов муниципальными учреждениями культуры и образовательными организациями в области культуры"</t>
  </si>
  <si>
    <t>25.07.2018 - не установ</t>
  </si>
  <si>
    <t>Постановление администрации города Канска от 08.08.2012 №1314 "О возложении полномочий по назначению, перерасчету и выплате пенсии за выслугу лет лицам, замещавшим должности муниципальной службы в городе Канске"</t>
  </si>
  <si>
    <t>05.09.2012 -не установ</t>
  </si>
  <si>
    <t>Постановление администрации города Канска от 06.08.2018 г. №713 "Об утверждении порядка расходования субсидии на приобретение и монтаж модульных зданий медицинских пунктов в муниципальных загородных оздоровительных лагерях".</t>
  </si>
  <si>
    <t>08.08.2018 - не установ</t>
  </si>
  <si>
    <t>Реестр расходных обязательств города Канска на плановый период 2019-2021 годы</t>
  </si>
  <si>
    <t xml:space="preserve">Постановление администрации города Канска  от 06.02.2015 г. №167 "О реализации государственных полномочий по социальному обслуживанию граждан"
</t>
  </si>
  <si>
    <t>Отчетный период 2018 год</t>
  </si>
  <si>
    <t>0502,0505</t>
  </si>
  <si>
    <t>20.05.2015 - 24.04.2019</t>
  </si>
  <si>
    <t>Постановление администрации города Канска от 19.04.2019 г. №333 "Об утверждении порядка расходования субсидии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t>
  </si>
  <si>
    <t>24.04.2019 - не установ.</t>
  </si>
  <si>
    <t>Постановление администрации города Канска от 19.04.2019 г. № 332 "Об утверждении Порядка расходования субвенции, направленной на осуществление государственных полномочий по организации и обеспечению отдыха и оздоровления детей."</t>
  </si>
  <si>
    <t>24.04.2019 - не установ</t>
  </si>
  <si>
    <t>Постановление администрации города Канска от 07.05.2019 г. №396 "Об утверждении Порядка расходования субсидии в рамках подпрограммы "Улучшение жилищных условий отдельных категорий граждан" государственной программы Красноярского края "Создание условий для обеспечения доступным и комфортным жильем граждан"</t>
  </si>
  <si>
    <t>Постановление администрации города Канска от 14.06.2019 г. №552 "Об утверждении Порядка расходования средств субсидии из краевого бюджета на внедрение автоматизированных систем обслуживания читателей и обеспечения сохранности библиотечных фондов в модернизированных городских муниципальных библиотек Красноярского края".</t>
  </si>
  <si>
    <t>19.06.2019 не установ</t>
  </si>
  <si>
    <t>16.03.2016 - 15.05.2019</t>
  </si>
  <si>
    <t>15.05.2019 - не установ</t>
  </si>
  <si>
    <t>16.08.2017 - 27.02.2019</t>
  </si>
  <si>
    <t xml:space="preserve">Постановление администрации города Канска от 11.04.2019 № 294 "Об утверждении порядка расходования средств субсидии, предоставляемой городу Канску Красноярского края в целях софинансирования мероприятий по поддержке и развитию малого и среднего предпринимательства" </t>
  </si>
  <si>
    <t>17.04.2019 не установ</t>
  </si>
  <si>
    <t>0605</t>
  </si>
  <si>
    <t>№ 44-262 от 15.10.2019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</si>
</sst>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charset val="204"/>
      <scheme val="minor"/>
    </font>
    <font>
      <sz val="11"/>
      <color theme="1"/>
      <name val="Times New Roman"/>
      <family val="1"/>
      <charset val="204"/>
    </font>
    <font>
      <b/>
      <sz val="14"/>
      <color theme="1"/>
      <name val="Times New Roman"/>
      <family val="1"/>
      <charset val="204"/>
    </font>
    <font>
      <b/>
      <sz val="11"/>
      <color theme="1"/>
      <name val="Times New Roman"/>
      <family val="1"/>
      <charset val="204"/>
    </font>
    <font>
      <u/>
      <sz val="11"/>
      <color theme="10"/>
      <name val="Calibri"/>
      <family val="2"/>
      <charset val="204"/>
      <scheme val="minor"/>
    </font>
    <font>
      <u/>
      <sz val="11"/>
      <color theme="10"/>
      <name val="Times New Roman"/>
      <family val="1"/>
      <charset val="204"/>
    </font>
    <font>
      <u/>
      <sz val="11"/>
      <color theme="1"/>
      <name val="Times New Roman"/>
      <family val="1"/>
      <charset val="204"/>
    </font>
    <font>
      <sz val="11"/>
      <name val="Times New Roman"/>
      <family val="1"/>
      <charset val="204"/>
    </font>
    <font>
      <sz val="11"/>
      <color rgb="FFFF0000"/>
      <name val="Times New Roman"/>
      <family val="1"/>
      <charset val="204"/>
    </font>
    <font>
      <b/>
      <sz val="11"/>
      <color theme="1"/>
      <name val="Calibri"/>
      <family val="2"/>
      <charset val="204"/>
      <scheme val="minor"/>
    </font>
  </fonts>
  <fills count="5">
    <fill>
      <patternFill patternType="none"/>
    </fill>
    <fill>
      <patternFill patternType="gray125"/>
    </fill>
    <fill>
      <patternFill patternType="solid">
        <fgColor theme="3" tint="0.79998168889431442"/>
        <bgColor indexed="64"/>
      </patternFill>
    </fill>
    <fill>
      <patternFill patternType="solid">
        <fgColor theme="8" tint="0.59999389629810485"/>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s>
  <cellStyleXfs count="2">
    <xf numFmtId="0" fontId="0" fillId="0" borderId="0"/>
    <xf numFmtId="0" fontId="4" fillId="0" borderId="0" applyNumberFormat="0" applyFill="0" applyBorder="0" applyAlignment="0" applyProtection="0"/>
  </cellStyleXfs>
  <cellXfs count="311">
    <xf numFmtId="0" fontId="0" fillId="0" borderId="0" xfId="0"/>
    <xf numFmtId="0" fontId="1"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xf numFmtId="0" fontId="1" fillId="0" borderId="1" xfId="0" applyFont="1" applyBorder="1" applyAlignment="1">
      <alignment horizontal="center"/>
    </xf>
    <xf numFmtId="0" fontId="1" fillId="0" borderId="1" xfId="0" applyFont="1" applyBorder="1" applyAlignment="1">
      <alignment wrapText="1"/>
    </xf>
    <xf numFmtId="0" fontId="1" fillId="0" borderId="1" xfId="0" applyFont="1" applyBorder="1" applyAlignment="1">
      <alignment vertical="top"/>
    </xf>
    <xf numFmtId="0" fontId="3" fillId="0" borderId="1" xfId="0" applyFont="1" applyBorder="1" applyAlignment="1">
      <alignment horizontal="center" vertical="center"/>
    </xf>
    <xf numFmtId="0" fontId="1" fillId="0" borderId="1" xfId="0" applyFont="1" applyBorder="1" applyAlignment="1">
      <alignmen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xf>
    <xf numFmtId="0" fontId="1" fillId="0" borderId="1" xfId="0" applyFont="1" applyBorder="1" applyAlignment="1">
      <alignment horizontal="center" vertical="top" wrapText="1"/>
    </xf>
    <xf numFmtId="0" fontId="5" fillId="0" borderId="0" xfId="1" applyFont="1" applyAlignment="1">
      <alignment wrapText="1"/>
    </xf>
    <xf numFmtId="0" fontId="6" fillId="0" borderId="0" xfId="1" applyFont="1" applyAlignment="1">
      <alignment vertical="top" wrapText="1"/>
    </xf>
    <xf numFmtId="0" fontId="1" fillId="0" borderId="1" xfId="0" applyFont="1" applyBorder="1" applyAlignment="1">
      <alignment horizontal="center" vertical="center"/>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14" fontId="1" fillId="0" borderId="1" xfId="0" applyNumberFormat="1" applyFont="1" applyBorder="1" applyAlignment="1">
      <alignment horizontal="left" vertical="top" wrapText="1"/>
    </xf>
    <xf numFmtId="164" fontId="1" fillId="0" borderId="0" xfId="0" applyNumberFormat="1" applyFont="1"/>
    <xf numFmtId="0" fontId="1" fillId="0" borderId="2" xfId="0" applyFont="1" applyBorder="1" applyAlignment="1">
      <alignment vertical="top" wrapText="1"/>
    </xf>
    <xf numFmtId="49" fontId="1" fillId="0" borderId="1" xfId="0" applyNumberFormat="1" applyFont="1" applyBorder="1" applyAlignment="1">
      <alignment horizontal="center" vertical="top" wrapText="1"/>
    </xf>
    <xf numFmtId="0" fontId="3" fillId="0" borderId="1" xfId="0" applyFont="1" applyBorder="1" applyAlignment="1">
      <alignment horizontal="left" vertical="top"/>
    </xf>
    <xf numFmtId="0" fontId="3" fillId="0" borderId="0" xfId="0" applyFont="1"/>
    <xf numFmtId="0" fontId="3" fillId="0" borderId="1" xfId="0" applyFont="1" applyBorder="1" applyAlignment="1">
      <alignment vertical="top" wrapText="1"/>
    </xf>
    <xf numFmtId="0" fontId="1" fillId="0" borderId="0" xfId="0" applyFont="1" applyAlignment="1">
      <alignment horizontal="center"/>
    </xf>
    <xf numFmtId="49" fontId="3" fillId="0" borderId="1" xfId="0" applyNumberFormat="1" applyFont="1" applyBorder="1" applyAlignment="1">
      <alignment horizontal="center" vertical="top" wrapText="1"/>
    </xf>
    <xf numFmtId="0" fontId="1" fillId="0" borderId="1" xfId="0" applyFont="1" applyFill="1" applyBorder="1" applyAlignment="1">
      <alignment horizontal="left" vertical="top" wrapText="1"/>
    </xf>
    <xf numFmtId="0" fontId="1" fillId="0" borderId="2" xfId="0" applyFont="1" applyBorder="1" applyAlignment="1">
      <alignment horizontal="center" vertical="top" wrapText="1"/>
    </xf>
    <xf numFmtId="0" fontId="1" fillId="0" borderId="2" xfId="0" applyFont="1" applyBorder="1" applyAlignment="1">
      <alignment horizontal="left" vertical="top" wrapText="1"/>
    </xf>
    <xf numFmtId="49" fontId="1" fillId="0" borderId="2" xfId="0" applyNumberFormat="1" applyFont="1" applyBorder="1" applyAlignment="1">
      <alignment horizontal="center" vertical="top" wrapText="1"/>
    </xf>
    <xf numFmtId="0" fontId="3" fillId="0" borderId="2" xfId="0" applyFont="1" applyBorder="1" applyAlignment="1">
      <alignment horizontal="left" vertical="top" wrapText="1"/>
    </xf>
    <xf numFmtId="0" fontId="3" fillId="2" borderId="1" xfId="0" applyFont="1" applyFill="1" applyBorder="1" applyAlignment="1">
      <alignment horizontal="left" vertical="top" wrapText="1"/>
    </xf>
    <xf numFmtId="0" fontId="3" fillId="2" borderId="1" xfId="0" applyFont="1" applyFill="1" applyBorder="1" applyAlignment="1">
      <alignment horizontal="center" vertical="top" wrapText="1"/>
    </xf>
    <xf numFmtId="49" fontId="3" fillId="2" borderId="1" xfId="0" applyNumberFormat="1" applyFont="1" applyFill="1" applyBorder="1" applyAlignment="1">
      <alignment horizontal="center" vertical="top" wrapText="1"/>
    </xf>
    <xf numFmtId="0" fontId="3" fillId="3" borderId="1" xfId="0" applyFont="1" applyFill="1" applyBorder="1" applyAlignment="1">
      <alignment horizontal="left" vertical="top" wrapText="1"/>
    </xf>
    <xf numFmtId="0" fontId="3" fillId="3" borderId="1" xfId="0" applyFont="1" applyFill="1" applyBorder="1" applyAlignment="1">
      <alignment horizontal="center" vertical="top" wrapText="1"/>
    </xf>
    <xf numFmtId="49" fontId="3" fillId="3" borderId="1" xfId="0" applyNumberFormat="1" applyFont="1" applyFill="1" applyBorder="1" applyAlignment="1">
      <alignment horizontal="center" vertical="top" wrapText="1"/>
    </xf>
    <xf numFmtId="0" fontId="3" fillId="0" borderId="1" xfId="0" applyFont="1" applyFill="1" applyBorder="1" applyAlignment="1">
      <alignment horizontal="left" vertical="top" wrapText="1"/>
    </xf>
    <xf numFmtId="49" fontId="3" fillId="0" borderId="1" xfId="0" applyNumberFormat="1" applyFont="1" applyFill="1" applyBorder="1" applyAlignment="1">
      <alignment horizontal="center"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2" xfId="0" applyFont="1" applyBorder="1" applyAlignment="1">
      <alignment horizontal="center" vertical="top" wrapText="1"/>
    </xf>
    <xf numFmtId="0" fontId="1" fillId="0" borderId="2" xfId="0" applyFont="1" applyBorder="1" applyAlignment="1">
      <alignment horizontal="left" vertical="top"/>
    </xf>
    <xf numFmtId="0" fontId="3" fillId="3" borderId="1" xfId="0" applyFont="1" applyFill="1" applyBorder="1" applyAlignment="1">
      <alignment horizontal="center" vertical="center"/>
    </xf>
    <xf numFmtId="0" fontId="1" fillId="0" borderId="0" xfId="0" applyFont="1" applyAlignment="1">
      <alignment horizontal="right"/>
    </xf>
    <xf numFmtId="4" fontId="1" fillId="0" borderId="1" xfId="0" applyNumberFormat="1" applyFont="1" applyBorder="1" applyAlignment="1">
      <alignment horizontal="left" vertical="top" wrapText="1"/>
    </xf>
    <xf numFmtId="4" fontId="3" fillId="0" borderId="1" xfId="0" applyNumberFormat="1" applyFont="1" applyBorder="1" applyAlignment="1">
      <alignment horizontal="left" vertical="top" wrapText="1"/>
    </xf>
    <xf numFmtId="4" fontId="3" fillId="3" borderId="1" xfId="0" applyNumberFormat="1" applyFont="1" applyFill="1" applyBorder="1" applyAlignment="1">
      <alignment horizontal="left" vertical="top" wrapText="1"/>
    </xf>
    <xf numFmtId="4" fontId="3" fillId="3" borderId="1" xfId="0" applyNumberFormat="1" applyFont="1" applyFill="1" applyBorder="1" applyAlignment="1">
      <alignment horizontal="right" vertical="top" wrapText="1"/>
    </xf>
    <xf numFmtId="4" fontId="3" fillId="0" borderId="1" xfId="0" applyNumberFormat="1" applyFont="1" applyBorder="1" applyAlignment="1">
      <alignment horizontal="right" vertical="top" wrapText="1"/>
    </xf>
    <xf numFmtId="4" fontId="1" fillId="0" borderId="2" xfId="0" applyNumberFormat="1" applyFont="1" applyBorder="1" applyAlignment="1">
      <alignment horizontal="left" vertical="top" wrapText="1"/>
    </xf>
    <xf numFmtId="4" fontId="3" fillId="2" borderId="1" xfId="0" applyNumberFormat="1" applyFont="1" applyFill="1" applyBorder="1" applyAlignment="1">
      <alignment horizontal="left" vertical="top" wrapText="1"/>
    </xf>
    <xf numFmtId="4" fontId="3" fillId="0" borderId="1" xfId="0" applyNumberFormat="1" applyFont="1" applyFill="1" applyBorder="1" applyAlignment="1">
      <alignment horizontal="left" vertical="top" wrapText="1"/>
    </xf>
    <xf numFmtId="4" fontId="1" fillId="0" borderId="1" xfId="0" applyNumberFormat="1" applyFont="1" applyBorder="1" applyAlignment="1">
      <alignment horizontal="right" vertical="top" wrapText="1"/>
    </xf>
    <xf numFmtId="4" fontId="1" fillId="0" borderId="2" xfId="0" applyNumberFormat="1" applyFont="1" applyBorder="1" applyAlignment="1">
      <alignment horizontal="right"/>
    </xf>
    <xf numFmtId="4" fontId="1" fillId="0" borderId="9" xfId="0" applyNumberFormat="1" applyFont="1" applyBorder="1" applyAlignment="1">
      <alignment horizontal="right"/>
    </xf>
    <xf numFmtId="4" fontId="1" fillId="0" borderId="0" xfId="0" applyNumberFormat="1" applyFont="1" applyAlignment="1">
      <alignment horizontal="right"/>
    </xf>
    <xf numFmtId="4" fontId="3" fillId="3" borderId="1" xfId="0" applyNumberFormat="1" applyFont="1" applyFill="1" applyBorder="1" applyAlignment="1">
      <alignment horizontal="center" vertical="center"/>
    </xf>
    <xf numFmtId="4" fontId="3" fillId="0" borderId="1" xfId="0" applyNumberFormat="1" applyFont="1" applyBorder="1" applyAlignment="1">
      <alignment horizontal="center" vertical="center"/>
    </xf>
    <xf numFmtId="0" fontId="8" fillId="0" borderId="1" xfId="0" applyFont="1" applyBorder="1" applyAlignment="1">
      <alignment horizontal="left" vertical="top" wrapText="1"/>
    </xf>
    <xf numFmtId="4" fontId="1" fillId="0" borderId="2"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4" fontId="1" fillId="0" borderId="4" xfId="0" applyNumberFormat="1" applyFont="1" applyBorder="1" applyAlignment="1">
      <alignment horizontal="center" vertical="top" wrapText="1"/>
    </xf>
    <xf numFmtId="4" fontId="1" fillId="0" borderId="2" xfId="0" applyNumberFormat="1" applyFont="1" applyBorder="1" applyAlignment="1">
      <alignment horizontal="left" vertical="top" wrapText="1"/>
    </xf>
    <xf numFmtId="4" fontId="1" fillId="0" borderId="4" xfId="0" applyNumberFormat="1" applyFont="1" applyBorder="1" applyAlignment="1">
      <alignment horizontal="left" vertical="top" wrapText="1"/>
    </xf>
    <xf numFmtId="4" fontId="1" fillId="0" borderId="3" xfId="0" applyNumberFormat="1" applyFont="1" applyBorder="1" applyAlignment="1">
      <alignment horizontal="left" vertical="top" wrapText="1"/>
    </xf>
    <xf numFmtId="0" fontId="1" fillId="0" borderId="2" xfId="0" applyFont="1" applyBorder="1" applyAlignment="1">
      <alignment horizontal="left" vertical="top" wrapText="1"/>
    </xf>
    <xf numFmtId="0" fontId="1" fillId="0" borderId="2" xfId="0" applyFont="1" applyFill="1" applyBorder="1" applyAlignment="1">
      <alignment horizontal="left" vertical="top"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center" vertical="top"/>
    </xf>
    <xf numFmtId="0" fontId="8" fillId="0" borderId="0" xfId="0" applyFont="1" applyAlignment="1">
      <alignment horizontal="left" vertical="top"/>
    </xf>
    <xf numFmtId="0" fontId="1" fillId="0" borderId="0" xfId="0" applyFont="1" applyAlignment="1">
      <alignment horizontal="left" vertical="top"/>
    </xf>
    <xf numFmtId="0" fontId="7" fillId="0" borderId="2" xfId="0" applyFont="1" applyBorder="1" applyAlignment="1">
      <alignment horizontal="left" vertical="top"/>
    </xf>
    <xf numFmtId="4" fontId="0" fillId="0" borderId="1" xfId="0" applyNumberFormat="1" applyBorder="1"/>
    <xf numFmtId="4" fontId="9" fillId="0" borderId="1" xfId="0" applyNumberFormat="1" applyFont="1" applyBorder="1"/>
    <xf numFmtId="4" fontId="0" fillId="0" borderId="0" xfId="0" applyNumberFormat="1"/>
    <xf numFmtId="0" fontId="3" fillId="0" borderId="1" xfId="0" applyFont="1" applyBorder="1"/>
    <xf numFmtId="0" fontId="1" fillId="0" borderId="3" xfId="0" applyFont="1" applyBorder="1" applyAlignment="1">
      <alignment horizontal="center" vertical="top" wrapText="1"/>
    </xf>
    <xf numFmtId="4" fontId="1" fillId="0" borderId="3" xfId="0" applyNumberFormat="1" applyFont="1" applyBorder="1" applyAlignment="1">
      <alignment horizontal="left" vertical="top" wrapText="1"/>
    </xf>
    <xf numFmtId="0" fontId="1" fillId="0" borderId="3" xfId="0" applyFont="1" applyBorder="1" applyAlignment="1">
      <alignment horizontal="left" vertical="top" wrapText="1"/>
    </xf>
    <xf numFmtId="49" fontId="1" fillId="0" borderId="3" xfId="0" applyNumberFormat="1" applyFont="1" applyBorder="1" applyAlignment="1">
      <alignment horizontal="center" vertical="top" wrapText="1"/>
    </xf>
    <xf numFmtId="0" fontId="7" fillId="0" borderId="1" xfId="0" applyFont="1" applyBorder="1" applyAlignment="1">
      <alignment horizontal="left" vertical="top" wrapText="1"/>
    </xf>
    <xf numFmtId="14" fontId="7" fillId="0" borderId="1" xfId="0" applyNumberFormat="1" applyFont="1" applyBorder="1" applyAlignment="1">
      <alignment horizontal="left" vertical="top" wrapText="1"/>
    </xf>
    <xf numFmtId="0" fontId="1" fillId="0" borderId="5" xfId="0" applyFont="1" applyBorder="1" applyAlignment="1">
      <alignment horizontal="left" vertical="top" wrapText="1"/>
    </xf>
    <xf numFmtId="4" fontId="1" fillId="0" borderId="10" xfId="0" applyNumberFormat="1" applyFont="1" applyBorder="1" applyAlignment="1">
      <alignment horizontal="left" vertical="top" wrapText="1"/>
    </xf>
    <xf numFmtId="4" fontId="1" fillId="0" borderId="16" xfId="0" applyNumberFormat="1" applyFont="1" applyBorder="1" applyAlignment="1">
      <alignment horizontal="left" vertical="top" wrapText="1"/>
    </xf>
    <xf numFmtId="0" fontId="1" fillId="0" borderId="2" xfId="0" applyFont="1" applyBorder="1" applyAlignment="1">
      <alignment horizontal="left" vertical="top" wrapText="1"/>
    </xf>
    <xf numFmtId="0" fontId="1" fillId="0" borderId="2" xfId="0" applyFont="1" applyBorder="1" applyAlignment="1">
      <alignment horizontal="center" vertical="top" wrapText="1"/>
    </xf>
    <xf numFmtId="0" fontId="1" fillId="0" borderId="1" xfId="0" applyFont="1" applyBorder="1" applyAlignment="1">
      <alignment horizontal="center" vertical="center"/>
    </xf>
    <xf numFmtId="0" fontId="3" fillId="0" borderId="2" xfId="0" applyFont="1" applyBorder="1" applyAlignment="1">
      <alignment vertical="top" wrapText="1"/>
    </xf>
    <xf numFmtId="49" fontId="3" fillId="0" borderId="2" xfId="0" applyNumberFormat="1" applyFont="1" applyBorder="1" applyAlignment="1">
      <alignment horizontal="center" vertical="top" wrapText="1"/>
    </xf>
    <xf numFmtId="0" fontId="1" fillId="0" borderId="10" xfId="0" applyFont="1" applyBorder="1" applyAlignment="1">
      <alignment horizontal="center" vertical="top"/>
    </xf>
    <xf numFmtId="0" fontId="1" fillId="0" borderId="7" xfId="0" applyFont="1" applyBorder="1" applyAlignment="1">
      <alignment horizontal="left" vertical="top" wrapText="1"/>
    </xf>
    <xf numFmtId="0" fontId="1" fillId="0" borderId="3" xfId="0" applyFont="1" applyFill="1" applyBorder="1" applyAlignment="1">
      <alignment horizontal="center" vertical="top" wrapText="1"/>
    </xf>
    <xf numFmtId="0" fontId="1" fillId="0" borderId="2" xfId="0" applyFont="1" applyBorder="1" applyAlignment="1">
      <alignment horizontal="left" vertical="top" wrapText="1"/>
    </xf>
    <xf numFmtId="0" fontId="3" fillId="0" borderId="1" xfId="0" applyFont="1" applyBorder="1" applyAlignment="1">
      <alignment horizontal="center" vertical="top"/>
    </xf>
    <xf numFmtId="0" fontId="3" fillId="0" borderId="2" xfId="0" applyFont="1" applyBorder="1" applyAlignment="1">
      <alignment horizontal="center" vertical="top" wrapText="1"/>
    </xf>
    <xf numFmtId="0" fontId="1" fillId="0" borderId="12" xfId="0" applyFont="1" applyBorder="1" applyAlignment="1">
      <alignment horizontal="center"/>
    </xf>
    <xf numFmtId="4" fontId="1" fillId="0" borderId="3" xfId="0" applyNumberFormat="1" applyFont="1" applyBorder="1" applyAlignment="1">
      <alignment horizontal="center" vertical="top" wrapText="1"/>
    </xf>
    <xf numFmtId="4" fontId="1" fillId="0" borderId="3" xfId="0" applyNumberFormat="1" applyFont="1" applyBorder="1" applyAlignment="1">
      <alignment horizontal="left"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3" xfId="0" applyFont="1" applyFill="1" applyBorder="1" applyAlignment="1">
      <alignment horizontal="center"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49" fontId="1" fillId="0" borderId="2"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15" xfId="0" applyFont="1" applyBorder="1" applyAlignment="1">
      <alignment horizontal="center" vertical="top"/>
    </xf>
    <xf numFmtId="0" fontId="1" fillId="0" borderId="15" xfId="0" applyFont="1" applyBorder="1" applyAlignment="1">
      <alignment horizontal="center" vertical="top" wrapText="1"/>
    </xf>
    <xf numFmtId="0" fontId="1" fillId="0" borderId="3" xfId="0" applyFont="1" applyBorder="1" applyAlignment="1">
      <alignment horizontal="left" vertical="top" wrapText="1"/>
    </xf>
    <xf numFmtId="0" fontId="1" fillId="0" borderId="3" xfId="0" applyFont="1" applyBorder="1" applyAlignment="1">
      <alignment vertical="top" wrapText="1"/>
    </xf>
    <xf numFmtId="4" fontId="1" fillId="0" borderId="2"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4" fontId="1" fillId="0" borderId="2" xfId="0" applyNumberFormat="1" applyFont="1" applyBorder="1" applyAlignment="1">
      <alignment horizontal="left" vertical="top" wrapText="1"/>
    </xf>
    <xf numFmtId="4" fontId="1" fillId="0" borderId="3" xfId="0" applyNumberFormat="1" applyFont="1" applyBorder="1" applyAlignment="1">
      <alignment horizontal="left" vertical="top" wrapText="1"/>
    </xf>
    <xf numFmtId="4" fontId="1" fillId="0" borderId="2" xfId="0" applyNumberFormat="1" applyFont="1" applyBorder="1" applyAlignment="1">
      <alignment vertical="top" wrapText="1"/>
    </xf>
    <xf numFmtId="4" fontId="1" fillId="0" borderId="3" xfId="0" applyNumberFormat="1" applyFont="1" applyBorder="1" applyAlignment="1">
      <alignment vertical="top" wrapText="1"/>
    </xf>
    <xf numFmtId="49" fontId="1" fillId="0" borderId="2" xfId="0" applyNumberFormat="1"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4" fontId="1" fillId="0" borderId="2" xfId="0" applyNumberFormat="1" applyFont="1" applyBorder="1" applyAlignment="1">
      <alignment horizontal="center" vertical="top"/>
    </xf>
    <xf numFmtId="4" fontId="1" fillId="0" borderId="4" xfId="0" applyNumberFormat="1" applyFont="1" applyBorder="1" applyAlignment="1">
      <alignment horizontal="center" vertical="top"/>
    </xf>
    <xf numFmtId="4" fontId="1" fillId="0" borderId="3" xfId="0" applyNumberFormat="1" applyFont="1" applyBorder="1" applyAlignment="1">
      <alignment horizontal="center" vertical="top"/>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3" xfId="0" applyFont="1" applyBorder="1" applyAlignment="1">
      <alignment horizontal="left" vertical="top"/>
    </xf>
    <xf numFmtId="0" fontId="1" fillId="0" borderId="10" xfId="0" applyFont="1" applyBorder="1" applyAlignment="1">
      <alignment horizontal="center" vertical="top" wrapText="1"/>
    </xf>
    <xf numFmtId="0" fontId="1" fillId="0" borderId="16" xfId="0" applyFont="1" applyBorder="1" applyAlignment="1">
      <alignment horizontal="center" vertical="top" wrapText="1"/>
    </xf>
    <xf numFmtId="0" fontId="1" fillId="0" borderId="10" xfId="0" applyFont="1" applyBorder="1" applyAlignment="1">
      <alignment horizontal="left" vertical="top" wrapText="1"/>
    </xf>
    <xf numFmtId="0" fontId="1" fillId="0" borderId="16" xfId="0" applyFont="1" applyBorder="1" applyAlignment="1">
      <alignment horizontal="left" vertical="top" wrapText="1"/>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4" fontId="3" fillId="0" borderId="2" xfId="0" applyNumberFormat="1" applyFont="1" applyFill="1" applyBorder="1" applyAlignment="1">
      <alignment horizontal="center" vertical="center"/>
    </xf>
    <xf numFmtId="0" fontId="3" fillId="0" borderId="0" xfId="0" applyFont="1" applyFill="1"/>
    <xf numFmtId="0" fontId="3" fillId="0" borderId="2" xfId="0" applyFont="1" applyFill="1" applyBorder="1" applyAlignment="1">
      <alignment horizontal="left" vertical="center" wrapText="1"/>
    </xf>
    <xf numFmtId="0" fontId="3" fillId="0" borderId="3" xfId="0" applyFont="1" applyBorder="1" applyAlignment="1">
      <alignment horizontal="center" vertical="top" wrapText="1"/>
    </xf>
    <xf numFmtId="49" fontId="3" fillId="0" borderId="3" xfId="0" applyNumberFormat="1" applyFont="1" applyBorder="1" applyAlignment="1">
      <alignment horizontal="center" vertical="top" wrapText="1"/>
    </xf>
    <xf numFmtId="0" fontId="3" fillId="0" borderId="3" xfId="0" applyFont="1" applyBorder="1" applyAlignment="1">
      <alignment horizontal="left" vertical="top" wrapText="1"/>
    </xf>
    <xf numFmtId="0" fontId="3" fillId="0" borderId="16" xfId="0" applyFont="1" applyBorder="1" applyAlignment="1">
      <alignment horizontal="left" vertical="top" wrapText="1"/>
    </xf>
    <xf numFmtId="4" fontId="3" fillId="0" borderId="3" xfId="0" applyNumberFormat="1" applyFont="1" applyBorder="1" applyAlignment="1">
      <alignment horizontal="left" vertical="top" wrapText="1"/>
    </xf>
    <xf numFmtId="0" fontId="3" fillId="0" borderId="1" xfId="0" applyFont="1" applyFill="1" applyBorder="1" applyAlignment="1">
      <alignment horizontal="left" vertical="center" wrapText="1"/>
    </xf>
    <xf numFmtId="0" fontId="1" fillId="0" borderId="7" xfId="0" applyFont="1" applyBorder="1" applyAlignment="1">
      <alignment horizontal="center" vertical="top" wrapText="1"/>
    </xf>
    <xf numFmtId="4" fontId="1" fillId="0" borderId="2" xfId="0" applyNumberFormat="1" applyFont="1" applyBorder="1" applyAlignment="1">
      <alignment horizontal="center" vertical="top" wrapText="1"/>
    </xf>
    <xf numFmtId="0" fontId="1" fillId="0" borderId="2" xfId="0" applyFont="1" applyBorder="1" applyAlignment="1">
      <alignment horizontal="center" vertical="top" wrapText="1"/>
    </xf>
    <xf numFmtId="49" fontId="1" fillId="0" borderId="2" xfId="0" applyNumberFormat="1" applyFont="1" applyBorder="1" applyAlignment="1">
      <alignment horizontal="center" vertical="top" wrapText="1"/>
    </xf>
    <xf numFmtId="4" fontId="1" fillId="0" borderId="2" xfId="0" applyNumberFormat="1" applyFont="1" applyBorder="1" applyAlignment="1">
      <alignment vertical="top" wrapText="1"/>
    </xf>
    <xf numFmtId="4" fontId="1" fillId="4" borderId="2" xfId="0" applyNumberFormat="1" applyFont="1" applyFill="1" applyBorder="1" applyAlignment="1">
      <alignment horizontal="center" vertical="top"/>
    </xf>
    <xf numFmtId="0" fontId="1" fillId="0" borderId="0" xfId="0" applyFont="1" applyAlignment="1"/>
    <xf numFmtId="0" fontId="1" fillId="0" borderId="2" xfId="0" applyFont="1" applyFill="1" applyBorder="1" applyAlignment="1">
      <alignment vertical="top" wrapText="1"/>
    </xf>
    <xf numFmtId="0" fontId="1" fillId="0" borderId="2" xfId="0" applyFont="1" applyFill="1" applyBorder="1" applyAlignment="1">
      <alignment horizontal="center" vertical="top"/>
    </xf>
    <xf numFmtId="4" fontId="1" fillId="0" borderId="2" xfId="0" applyNumberFormat="1" applyFont="1" applyFill="1" applyBorder="1" applyAlignment="1">
      <alignment horizontal="left" vertical="top" wrapText="1"/>
    </xf>
    <xf numFmtId="14" fontId="1" fillId="0" borderId="1" xfId="0" applyNumberFormat="1" applyFont="1" applyBorder="1" applyAlignment="1">
      <alignment vertical="top" wrapText="1"/>
    </xf>
    <xf numFmtId="0" fontId="1" fillId="0" borderId="16" xfId="0" applyFont="1" applyBorder="1" applyAlignment="1">
      <alignment horizontal="left" vertical="top" wrapText="1"/>
    </xf>
    <xf numFmtId="49" fontId="1" fillId="0" borderId="3" xfId="0" applyNumberFormat="1" applyFont="1" applyBorder="1" applyAlignment="1">
      <alignment horizontal="center" vertical="top" wrapText="1"/>
    </xf>
    <xf numFmtId="4" fontId="1" fillId="0" borderId="2" xfId="0" applyNumberFormat="1" applyFont="1" applyBorder="1" applyAlignment="1">
      <alignment horizontal="left" vertical="top" wrapText="1"/>
    </xf>
    <xf numFmtId="4" fontId="1" fillId="0" borderId="4" xfId="0" applyNumberFormat="1" applyFont="1" applyBorder="1" applyAlignment="1">
      <alignment horizontal="left" vertical="top" wrapText="1"/>
    </xf>
    <xf numFmtId="4" fontId="1" fillId="0" borderId="3" xfId="0" applyNumberFormat="1"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17" xfId="0" applyFont="1" applyBorder="1" applyAlignment="1">
      <alignment horizontal="center" vertical="top" wrapText="1"/>
    </xf>
    <xf numFmtId="0" fontId="1" fillId="0" borderId="10" xfId="0" applyFont="1" applyBorder="1" applyAlignment="1">
      <alignment horizontal="center" vertical="top" wrapText="1"/>
    </xf>
    <xf numFmtId="0" fontId="1" fillId="0" borderId="16" xfId="0" applyFont="1" applyBorder="1" applyAlignment="1">
      <alignment horizontal="center" vertical="top" wrapText="1"/>
    </xf>
    <xf numFmtId="0" fontId="1" fillId="0" borderId="4" xfId="0" applyFont="1" applyFill="1" applyBorder="1" applyAlignment="1">
      <alignment horizontal="left" vertical="top" wrapText="1"/>
    </xf>
    <xf numFmtId="4" fontId="1" fillId="0" borderId="15" xfId="0" applyNumberFormat="1" applyFont="1" applyBorder="1" applyAlignment="1">
      <alignment horizontal="left" vertical="top" wrapText="1"/>
    </xf>
    <xf numFmtId="4" fontId="3" fillId="0" borderId="2" xfId="0" applyNumberFormat="1" applyFont="1" applyBorder="1" applyAlignment="1">
      <alignment horizontal="left" vertical="top" wrapText="1"/>
    </xf>
    <xf numFmtId="49" fontId="1" fillId="0" borderId="10" xfId="0" applyNumberFormat="1" applyFont="1" applyBorder="1" applyAlignment="1">
      <alignment horizontal="center" vertical="top" wrapText="1"/>
    </xf>
    <xf numFmtId="49" fontId="1" fillId="0" borderId="16" xfId="0" applyNumberFormat="1" applyFont="1" applyBorder="1" applyAlignment="1">
      <alignment horizontal="center" vertical="top" wrapText="1"/>
    </xf>
    <xf numFmtId="4" fontId="1" fillId="0" borderId="4" xfId="0" applyNumberFormat="1" applyFont="1" applyBorder="1" applyAlignment="1">
      <alignment horizontal="left" vertical="top" wrapText="1"/>
    </xf>
    <xf numFmtId="4" fontId="1" fillId="0" borderId="0" xfId="0" applyNumberFormat="1" applyFont="1"/>
    <xf numFmtId="0" fontId="1" fillId="0" borderId="3" xfId="0" applyFont="1" applyBorder="1" applyAlignment="1">
      <alignment horizontal="center" vertical="top" wrapText="1"/>
    </xf>
    <xf numFmtId="0" fontId="1" fillId="0" borderId="3" xfId="0" applyFont="1" applyBorder="1" applyAlignment="1">
      <alignment horizontal="left" vertical="top" wrapText="1"/>
    </xf>
    <xf numFmtId="49" fontId="1" fillId="0" borderId="3"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4"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4" fontId="1" fillId="0" borderId="16" xfId="0" applyNumberFormat="1" applyFont="1" applyBorder="1" applyAlignment="1">
      <alignment horizontal="center" vertical="top" wrapText="1"/>
    </xf>
    <xf numFmtId="4" fontId="1" fillId="0" borderId="10" xfId="0" applyNumberFormat="1" applyFont="1" applyBorder="1" applyAlignment="1">
      <alignment horizontal="center" vertical="top" wrapText="1"/>
    </xf>
    <xf numFmtId="4" fontId="1" fillId="0" borderId="15"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3" xfId="0" applyFont="1" applyBorder="1" applyAlignment="1">
      <alignment horizontal="left" vertical="top" wrapText="1"/>
    </xf>
    <xf numFmtId="4" fontId="1" fillId="0" borderId="4" xfId="0" applyNumberFormat="1" applyFont="1" applyBorder="1" applyAlignment="1">
      <alignment horizontal="left" vertical="top" wrapText="1"/>
    </xf>
    <xf numFmtId="4" fontId="1" fillId="0" borderId="15" xfId="0" applyNumberFormat="1" applyFont="1" applyBorder="1" applyAlignment="1">
      <alignment horizontal="left" vertical="top" wrapText="1"/>
    </xf>
    <xf numFmtId="0" fontId="1" fillId="0" borderId="17" xfId="0" applyFont="1" applyBorder="1" applyAlignment="1">
      <alignment horizontal="center" vertical="top" wrapText="1"/>
    </xf>
    <xf numFmtId="4"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4" fontId="1" fillId="0" borderId="19"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0" fontId="1" fillId="0" borderId="4" xfId="0" applyFont="1" applyBorder="1" applyAlignment="1">
      <alignment horizontal="center" vertical="top" wrapText="1"/>
    </xf>
    <xf numFmtId="0" fontId="1" fillId="0" borderId="3" xfId="0" applyFont="1" applyBorder="1" applyAlignment="1">
      <alignment horizontal="center" vertical="top" wrapText="1"/>
    </xf>
    <xf numFmtId="49" fontId="1" fillId="0" borderId="4" xfId="0" applyNumberFormat="1" applyFont="1" applyBorder="1" applyAlignment="1">
      <alignment horizontal="center" vertical="top" wrapText="1"/>
    </xf>
    <xf numFmtId="4" fontId="1" fillId="0" borderId="4" xfId="0" applyNumberFormat="1"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3" xfId="0" applyFont="1" applyBorder="1" applyAlignment="1">
      <alignment horizontal="left" vertical="top" wrapText="1"/>
    </xf>
    <xf numFmtId="4" fontId="1" fillId="0" borderId="2" xfId="0" applyNumberFormat="1" applyFont="1" applyBorder="1" applyAlignment="1">
      <alignment horizontal="center" vertical="top"/>
    </xf>
    <xf numFmtId="4" fontId="1" fillId="0" borderId="4" xfId="0" applyNumberFormat="1" applyFont="1" applyBorder="1" applyAlignment="1">
      <alignment horizontal="center" vertical="top"/>
    </xf>
    <xf numFmtId="0" fontId="1" fillId="0" borderId="2" xfId="0" applyFont="1" applyBorder="1" applyAlignment="1">
      <alignment vertical="top" wrapText="1"/>
    </xf>
    <xf numFmtId="0" fontId="1" fillId="0" borderId="3" xfId="0" applyFont="1" applyBorder="1" applyAlignment="1">
      <alignment horizontal="left" vertical="top"/>
    </xf>
    <xf numFmtId="49" fontId="3" fillId="0" borderId="16" xfId="0" applyNumberFormat="1" applyFont="1" applyBorder="1" applyAlignment="1">
      <alignment horizontal="center" vertical="top" wrapText="1"/>
    </xf>
    <xf numFmtId="0" fontId="1" fillId="0" borderId="2" xfId="0" applyFont="1" applyBorder="1" applyAlignment="1">
      <alignment vertical="top"/>
    </xf>
    <xf numFmtId="4"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 fontId="1" fillId="0" borderId="4" xfId="0" applyNumberFormat="1" applyFont="1" applyBorder="1" applyAlignment="1">
      <alignment horizontal="left"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4" fontId="1" fillId="0" borderId="15" xfId="0" applyNumberFormat="1" applyFont="1" applyBorder="1" applyAlignment="1">
      <alignment horizontal="left" vertical="top" wrapText="1"/>
    </xf>
    <xf numFmtId="0" fontId="1" fillId="0" borderId="3" xfId="0" applyFont="1" applyFill="1" applyBorder="1" applyAlignment="1">
      <alignment horizontal="center" vertical="top" wrapText="1"/>
    </xf>
    <xf numFmtId="4" fontId="1" fillId="0" borderId="2" xfId="0" applyNumberFormat="1" applyFont="1" applyFill="1" applyBorder="1" applyAlignment="1">
      <alignment horizontal="center" vertical="top"/>
    </xf>
    <xf numFmtId="0" fontId="8" fillId="0" borderId="0" xfId="0" applyFont="1" applyAlignment="1">
      <alignment horizontal="left"/>
    </xf>
    <xf numFmtId="0" fontId="1" fillId="0" borderId="2" xfId="0" applyFont="1"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top" wrapText="1"/>
    </xf>
    <xf numFmtId="4" fontId="1" fillId="0" borderId="2" xfId="0" applyNumberFormat="1" applyFont="1" applyBorder="1" applyAlignment="1">
      <alignment horizontal="left" vertical="top" wrapText="1"/>
    </xf>
    <xf numFmtId="4" fontId="1" fillId="0" borderId="4" xfId="0" applyNumberFormat="1" applyFont="1" applyBorder="1" applyAlignment="1">
      <alignment horizontal="left" vertical="top" wrapText="1"/>
    </xf>
    <xf numFmtId="4" fontId="1" fillId="0" borderId="3" xfId="0" applyNumberFormat="1" applyFont="1" applyBorder="1" applyAlignment="1">
      <alignment horizontal="left" vertical="top" wrapText="1"/>
    </xf>
    <xf numFmtId="4" fontId="1" fillId="0" borderId="2" xfId="0" applyNumberFormat="1" applyFont="1" applyBorder="1" applyAlignment="1">
      <alignment horizontal="center" vertical="top" wrapText="1"/>
    </xf>
    <xf numFmtId="4" fontId="1" fillId="0" borderId="4"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0" fontId="7" fillId="0" borderId="2" xfId="0" applyFont="1" applyBorder="1" applyAlignment="1">
      <alignment horizontal="center" vertical="top"/>
    </xf>
    <xf numFmtId="0" fontId="7" fillId="0" borderId="4" xfId="0" applyFont="1" applyBorder="1" applyAlignment="1">
      <alignment horizontal="center" vertical="top"/>
    </xf>
    <xf numFmtId="0" fontId="1" fillId="0" borderId="4" xfId="0" applyFont="1" applyBorder="1" applyAlignment="1">
      <alignment horizontal="left" vertical="top" wrapText="1"/>
    </xf>
    <xf numFmtId="0" fontId="1" fillId="0" borderId="2" xfId="0" applyFont="1" applyBorder="1" applyAlignment="1">
      <alignment horizontal="center" vertical="top"/>
    </xf>
    <xf numFmtId="0" fontId="1" fillId="0" borderId="4" xfId="0" applyFont="1" applyBorder="1" applyAlignment="1">
      <alignment horizontal="center" vertical="top"/>
    </xf>
    <xf numFmtId="49" fontId="1" fillId="0" borderId="2" xfId="0" applyNumberFormat="1"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3" xfId="0" applyFont="1" applyBorder="1" applyAlignment="1">
      <alignment horizontal="left"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2" xfId="0" applyFont="1" applyBorder="1" applyAlignment="1">
      <alignment horizontal="left" vertical="top"/>
    </xf>
    <xf numFmtId="0" fontId="1" fillId="0" borderId="3" xfId="0" applyFont="1" applyBorder="1" applyAlignment="1">
      <alignment horizontal="left" vertical="top"/>
    </xf>
    <xf numFmtId="0" fontId="0" fillId="0" borderId="19" xfId="0" applyBorder="1" applyAlignment="1">
      <alignment horizontal="left" vertical="top" wrapText="1"/>
    </xf>
    <xf numFmtId="0" fontId="0" fillId="0" borderId="4" xfId="0" applyBorder="1" applyAlignment="1">
      <alignment horizontal="left" vertical="top"/>
    </xf>
    <xf numFmtId="0" fontId="0" fillId="0" borderId="3" xfId="0" applyBorder="1" applyAlignment="1">
      <alignment horizontal="left" vertical="top"/>
    </xf>
    <xf numFmtId="0" fontId="0" fillId="0" borderId="3" xfId="0" applyBorder="1" applyAlignment="1">
      <alignment horizontal="center" vertical="top" wrapText="1"/>
    </xf>
    <xf numFmtId="49" fontId="1" fillId="0" borderId="3" xfId="0" applyNumberFormat="1" applyFont="1" applyBorder="1" applyAlignment="1">
      <alignment horizontal="center" vertical="top" wrapText="1"/>
    </xf>
    <xf numFmtId="0" fontId="5" fillId="0" borderId="2" xfId="1" applyFont="1" applyBorder="1" applyAlignment="1">
      <alignment horizontal="center" wrapText="1"/>
    </xf>
    <xf numFmtId="0" fontId="5" fillId="0" borderId="3" xfId="1" applyFont="1" applyBorder="1" applyAlignment="1">
      <alignment horizontal="center" wrapText="1"/>
    </xf>
    <xf numFmtId="0" fontId="1" fillId="0" borderId="4" xfId="0" applyFont="1" applyBorder="1" applyAlignment="1">
      <alignment horizontal="center" vertical="top" wrapText="1"/>
    </xf>
    <xf numFmtId="4" fontId="1" fillId="0" borderId="2" xfId="0" applyNumberFormat="1" applyFont="1" applyBorder="1" applyAlignment="1">
      <alignment horizontal="center" vertical="top"/>
    </xf>
    <xf numFmtId="4" fontId="1" fillId="0" borderId="4" xfId="0" applyNumberFormat="1" applyFont="1" applyBorder="1" applyAlignment="1">
      <alignment horizontal="center" vertical="top"/>
    </xf>
    <xf numFmtId="4" fontId="1" fillId="0" borderId="2" xfId="0" applyNumberFormat="1" applyFont="1" applyBorder="1" applyAlignment="1">
      <alignment horizontal="left" vertical="top"/>
    </xf>
    <xf numFmtId="4" fontId="1" fillId="0" borderId="3" xfId="0" applyNumberFormat="1" applyFont="1" applyBorder="1" applyAlignment="1">
      <alignment horizontal="left" vertical="top"/>
    </xf>
    <xf numFmtId="4" fontId="1" fillId="0" borderId="10" xfId="0" applyNumberFormat="1" applyFont="1" applyBorder="1" applyAlignment="1">
      <alignment horizontal="center" vertical="top" wrapText="1"/>
    </xf>
    <xf numFmtId="4" fontId="1" fillId="0" borderId="15" xfId="0" applyNumberFormat="1" applyFont="1" applyBorder="1" applyAlignment="1">
      <alignment horizontal="center" vertical="top" wrapText="1"/>
    </xf>
    <xf numFmtId="4" fontId="1" fillId="0" borderId="3" xfId="0" applyNumberFormat="1" applyFont="1" applyBorder="1" applyAlignment="1">
      <alignment horizontal="center" vertical="top"/>
    </xf>
    <xf numFmtId="4" fontId="1" fillId="0" borderId="2" xfId="0" applyNumberFormat="1" applyFont="1" applyBorder="1" applyAlignment="1">
      <alignment vertical="top" wrapText="1"/>
    </xf>
    <xf numFmtId="4" fontId="1" fillId="0" borderId="3" xfId="0" applyNumberFormat="1" applyFont="1" applyBorder="1" applyAlignment="1">
      <alignment vertical="top" wrapText="1"/>
    </xf>
    <xf numFmtId="4" fontId="3" fillId="0" borderId="2" xfId="0" applyNumberFormat="1" applyFont="1" applyFill="1" applyBorder="1" applyAlignment="1">
      <alignment horizontal="center" vertical="top" wrapText="1"/>
    </xf>
    <xf numFmtId="4" fontId="3" fillId="0" borderId="4" xfId="0" applyNumberFormat="1" applyFont="1" applyFill="1" applyBorder="1" applyAlignment="1">
      <alignment horizontal="center" vertical="top" wrapText="1"/>
    </xf>
    <xf numFmtId="4" fontId="3" fillId="0" borderId="3" xfId="0" applyNumberFormat="1" applyFont="1" applyFill="1" applyBorder="1" applyAlignment="1">
      <alignment horizontal="center" vertical="top" wrapText="1"/>
    </xf>
    <xf numFmtId="14" fontId="1" fillId="0" borderId="2" xfId="0" applyNumberFormat="1" applyFont="1" applyBorder="1" applyAlignment="1">
      <alignment horizontal="left" vertical="top" wrapText="1"/>
    </xf>
    <xf numFmtId="14" fontId="1" fillId="0" borderId="3" xfId="0" applyNumberFormat="1" applyFont="1" applyBorder="1" applyAlignment="1">
      <alignment horizontal="left" vertical="top" wrapText="1"/>
    </xf>
    <xf numFmtId="0" fontId="2" fillId="0" borderId="0" xfId="0" applyFont="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horizont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xf>
    <xf numFmtId="4" fontId="1" fillId="0" borderId="10" xfId="0" applyNumberFormat="1" applyFont="1" applyBorder="1" applyAlignment="1">
      <alignment horizontal="left" vertical="top" wrapText="1"/>
    </xf>
    <xf numFmtId="4" fontId="1" fillId="0" borderId="15" xfId="0" applyNumberFormat="1" applyFont="1" applyBorder="1" applyAlignment="1">
      <alignment horizontal="left" vertical="top" wrapText="1"/>
    </xf>
    <xf numFmtId="0" fontId="0" fillId="0" borderId="1" xfId="0" applyBorder="1" applyAlignment="1">
      <alignment horizontal="center" vertical="center" wrapText="1"/>
    </xf>
    <xf numFmtId="0" fontId="1" fillId="0" borderId="1" xfId="0" applyFont="1" applyBorder="1" applyAlignment="1">
      <alignment horizontal="center"/>
    </xf>
    <xf numFmtId="0" fontId="0" fillId="0" borderId="1" xfId="0" applyBorder="1" applyAlignment="1">
      <alignment horizontal="center" wrapText="1"/>
    </xf>
    <xf numFmtId="0" fontId="1" fillId="0" borderId="2"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2" xfId="0" applyFont="1" applyBorder="1" applyAlignment="1">
      <alignment vertical="top" wrapText="1"/>
    </xf>
    <xf numFmtId="0" fontId="1" fillId="0" borderId="3" xfId="0" applyFont="1" applyBorder="1" applyAlignment="1">
      <alignment vertical="top" wrapText="1"/>
    </xf>
    <xf numFmtId="0" fontId="7" fillId="0" borderId="3" xfId="0" applyFont="1" applyBorder="1" applyAlignment="1">
      <alignment horizontal="center" vertical="top"/>
    </xf>
    <xf numFmtId="0" fontId="1" fillId="0" borderId="3" xfId="0" applyFont="1" applyBorder="1" applyAlignment="1">
      <alignment horizontal="center" vertical="top"/>
    </xf>
    <xf numFmtId="0" fontId="1" fillId="0" borderId="11" xfId="0" applyFont="1" applyBorder="1" applyAlignment="1">
      <alignment horizontal="center" vertical="top" wrapText="1"/>
    </xf>
    <xf numFmtId="0" fontId="1" fillId="0" borderId="17" xfId="0" applyFont="1" applyBorder="1" applyAlignment="1">
      <alignment horizontal="center" vertical="top" wrapText="1"/>
    </xf>
    <xf numFmtId="49" fontId="1" fillId="0" borderId="2" xfId="0" applyNumberFormat="1" applyFont="1" applyBorder="1" applyAlignment="1">
      <alignment horizontal="left" vertical="top" wrapText="1"/>
    </xf>
    <xf numFmtId="49" fontId="1" fillId="0" borderId="3" xfId="0" applyNumberFormat="1" applyFont="1" applyBorder="1" applyAlignment="1">
      <alignment horizontal="left" vertical="top" wrapText="1"/>
    </xf>
    <xf numFmtId="0" fontId="1" fillId="0" borderId="8" xfId="0" applyFont="1" applyBorder="1" applyAlignment="1">
      <alignment horizontal="left" vertical="top" wrapText="1"/>
    </xf>
    <xf numFmtId="0" fontId="1" fillId="0" borderId="18" xfId="0" applyFont="1" applyBorder="1" applyAlignment="1">
      <alignment horizontal="left" vertical="top" wrapText="1"/>
    </xf>
    <xf numFmtId="0" fontId="3" fillId="0" borderId="10" xfId="0" applyFont="1" applyBorder="1" applyAlignment="1">
      <alignment horizontal="left" vertical="top" wrapText="1"/>
    </xf>
    <xf numFmtId="0" fontId="3" fillId="0" borderId="8" xfId="0" applyFont="1" applyBorder="1" applyAlignment="1">
      <alignment horizontal="left" vertical="top" wrapText="1"/>
    </xf>
    <xf numFmtId="0" fontId="3" fillId="0" borderId="11" xfId="0" applyFont="1" applyBorder="1" applyAlignment="1">
      <alignment horizontal="left" vertical="top" wrapText="1"/>
    </xf>
    <xf numFmtId="0" fontId="3" fillId="0" borderId="13" xfId="0" applyFont="1" applyBorder="1" applyAlignment="1">
      <alignment horizontal="left"/>
    </xf>
    <xf numFmtId="0" fontId="3" fillId="0" borderId="14" xfId="0" applyFont="1" applyBorder="1" applyAlignment="1">
      <alignment horizontal="left"/>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14" fontId="1" fillId="0" borderId="2" xfId="0" applyNumberFormat="1" applyFont="1" applyBorder="1" applyAlignment="1">
      <alignment horizontal="center" vertical="top" wrapText="1"/>
    </xf>
    <xf numFmtId="14" fontId="1" fillId="0" borderId="3" xfId="0" applyNumberFormat="1" applyFont="1" applyBorder="1" applyAlignment="1">
      <alignment horizontal="center" vertical="top" wrapText="1"/>
    </xf>
    <xf numFmtId="0" fontId="1" fillId="0" borderId="0" xfId="0" applyFont="1" applyAlignment="1">
      <alignment horizontal="left"/>
    </xf>
    <xf numFmtId="49" fontId="1" fillId="0" borderId="2" xfId="0" applyNumberFormat="1" applyFont="1" applyFill="1" applyBorder="1" applyAlignment="1">
      <alignment horizontal="center" vertical="top" wrapText="1"/>
    </xf>
    <xf numFmtId="49" fontId="1" fillId="0" borderId="4" xfId="0" applyNumberFormat="1" applyFont="1" applyFill="1" applyBorder="1" applyAlignment="1">
      <alignment horizontal="center" vertical="top" wrapText="1"/>
    </xf>
    <xf numFmtId="49" fontId="1" fillId="0" borderId="3" xfId="0" applyNumberFormat="1" applyFont="1" applyFill="1" applyBorder="1" applyAlignment="1">
      <alignment horizontal="center" vertical="top" wrapText="1"/>
    </xf>
    <xf numFmtId="4" fontId="1" fillId="0" borderId="2" xfId="0" applyNumberFormat="1" applyFont="1" applyFill="1" applyBorder="1" applyAlignment="1">
      <alignment horizontal="center" vertical="top" wrapText="1"/>
    </xf>
    <xf numFmtId="4" fontId="1" fillId="0" borderId="4" xfId="0" applyNumberFormat="1" applyFont="1" applyFill="1" applyBorder="1" applyAlignment="1">
      <alignment horizontal="center" vertical="top" wrapText="1"/>
    </xf>
    <xf numFmtId="4" fontId="1" fillId="0" borderId="3" xfId="0" applyNumberFormat="1" applyFont="1" applyFill="1" applyBorder="1" applyAlignment="1">
      <alignment horizontal="center" vertical="top"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consultantplus://offline/ref=3D0D1FA37BFC4FD4827B32A30E9945BF67DC73B15484D8628C3ABC299E17C3F496000D574D34C6CC6399B441G5dB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21"/>
  <sheetViews>
    <sheetView tabSelected="1" topLeftCell="A214" zoomScaleNormal="100" workbookViewId="0">
      <selection activeCell="N217" sqref="N217"/>
    </sheetView>
  </sheetViews>
  <sheetFormatPr defaultRowHeight="15" x14ac:dyDescent="0.25"/>
  <cols>
    <col min="1" max="1" width="11" style="25" customWidth="1"/>
    <col min="2" max="2" width="32.42578125" style="1" customWidth="1"/>
    <col min="3" max="3" width="10.42578125" style="1" customWidth="1"/>
    <col min="4" max="4" width="10.28515625" style="25" customWidth="1"/>
    <col min="5" max="5" width="24.7109375" style="1" customWidth="1"/>
    <col min="6" max="6" width="14.42578125" style="1" customWidth="1"/>
    <col min="7" max="7" width="11.42578125" style="1" customWidth="1"/>
    <col min="8" max="8" width="23.140625" style="1" customWidth="1"/>
    <col min="9" max="9" width="13.5703125" style="1" customWidth="1"/>
    <col min="10" max="10" width="10.7109375" style="1" customWidth="1"/>
    <col min="11" max="11" width="36" style="1" customWidth="1"/>
    <col min="12" max="12" width="8.140625" style="1" customWidth="1"/>
    <col min="13" max="13" width="11" style="1" customWidth="1"/>
    <col min="14" max="14" width="16.85546875" style="1" customWidth="1"/>
    <col min="15" max="15" width="17.85546875" style="1" customWidth="1"/>
    <col min="16" max="16" width="18.42578125" style="1" customWidth="1"/>
    <col min="17" max="17" width="17" style="1" customWidth="1"/>
    <col min="18" max="18" width="17.42578125" style="1" customWidth="1"/>
    <col min="19" max="19" width="16.7109375" style="1" customWidth="1"/>
    <col min="20" max="16384" width="9.140625" style="1"/>
  </cols>
  <sheetData>
    <row r="1" spans="1:19" x14ac:dyDescent="0.25">
      <c r="A1" s="1" t="s">
        <v>541</v>
      </c>
      <c r="B1" s="225"/>
    </row>
    <row r="2" spans="1:19" ht="18.75" x14ac:dyDescent="0.3">
      <c r="C2" s="269" t="s">
        <v>523</v>
      </c>
      <c r="D2" s="269"/>
      <c r="E2" s="269"/>
      <c r="F2" s="269"/>
      <c r="G2" s="269"/>
      <c r="H2" s="269"/>
      <c r="I2" s="269"/>
      <c r="J2" s="269"/>
      <c r="K2" s="269"/>
      <c r="L2" s="269"/>
      <c r="M2" s="269"/>
      <c r="N2" s="269"/>
      <c r="O2" s="269"/>
      <c r="P2" s="269"/>
    </row>
    <row r="3" spans="1:19" x14ac:dyDescent="0.25">
      <c r="A3" s="304" t="s">
        <v>525</v>
      </c>
      <c r="B3" s="304"/>
      <c r="I3" s="23"/>
    </row>
    <row r="4" spans="1:19" x14ac:dyDescent="0.25">
      <c r="C4" s="1" t="s">
        <v>475</v>
      </c>
      <c r="S4" s="45" t="s">
        <v>17</v>
      </c>
    </row>
    <row r="5" spans="1:19" ht="29.25" customHeight="1" x14ac:dyDescent="0.25">
      <c r="A5" s="272" t="s">
        <v>0</v>
      </c>
      <c r="B5" s="270" t="s">
        <v>1</v>
      </c>
      <c r="C5" s="271" t="s">
        <v>2</v>
      </c>
      <c r="D5" s="271"/>
      <c r="E5" s="271" t="s">
        <v>5</v>
      </c>
      <c r="F5" s="271"/>
      <c r="G5" s="271"/>
      <c r="H5" s="271" t="s">
        <v>9</v>
      </c>
      <c r="I5" s="280"/>
      <c r="J5" s="280"/>
      <c r="K5" s="271" t="s">
        <v>10</v>
      </c>
      <c r="L5" s="280"/>
      <c r="M5" s="280"/>
      <c r="N5" s="279" t="s">
        <v>16</v>
      </c>
      <c r="O5" s="279"/>
      <c r="P5" s="279"/>
      <c r="Q5" s="279"/>
      <c r="R5" s="279"/>
      <c r="S5" s="279"/>
    </row>
    <row r="6" spans="1:19" ht="45" x14ac:dyDescent="0.25">
      <c r="A6" s="273"/>
      <c r="B6" s="270"/>
      <c r="C6" s="275" t="s">
        <v>3</v>
      </c>
      <c r="D6" s="275" t="s">
        <v>4</v>
      </c>
      <c r="E6" s="270" t="s">
        <v>6</v>
      </c>
      <c r="F6" s="270" t="s">
        <v>7</v>
      </c>
      <c r="G6" s="270" t="s">
        <v>8</v>
      </c>
      <c r="H6" s="270" t="s">
        <v>6</v>
      </c>
      <c r="I6" s="270" t="s">
        <v>7</v>
      </c>
      <c r="J6" s="270" t="s">
        <v>8</v>
      </c>
      <c r="K6" s="270" t="s">
        <v>6</v>
      </c>
      <c r="L6" s="270" t="s">
        <v>7</v>
      </c>
      <c r="M6" s="270" t="s">
        <v>8</v>
      </c>
      <c r="N6" s="270" t="s">
        <v>13</v>
      </c>
      <c r="O6" s="270"/>
      <c r="P6" s="2" t="s">
        <v>14</v>
      </c>
      <c r="Q6" s="270" t="s">
        <v>15</v>
      </c>
      <c r="R6" s="278"/>
      <c r="S6" s="278"/>
    </row>
    <row r="7" spans="1:19" ht="27" customHeight="1" x14ac:dyDescent="0.25">
      <c r="A7" s="274"/>
      <c r="B7" s="270"/>
      <c r="C7" s="275"/>
      <c r="D7" s="275"/>
      <c r="E7" s="270"/>
      <c r="F7" s="270"/>
      <c r="G7" s="270"/>
      <c r="H7" s="270"/>
      <c r="I7" s="270"/>
      <c r="J7" s="270"/>
      <c r="K7" s="270"/>
      <c r="L7" s="270"/>
      <c r="M7" s="270"/>
      <c r="N7" s="5" t="s">
        <v>11</v>
      </c>
      <c r="O7" s="5" t="s">
        <v>12</v>
      </c>
      <c r="P7" s="5" t="s">
        <v>11</v>
      </c>
      <c r="Q7" s="5" t="s">
        <v>11</v>
      </c>
      <c r="R7" s="5" t="s">
        <v>11</v>
      </c>
      <c r="S7" s="5" t="s">
        <v>11</v>
      </c>
    </row>
    <row r="8" spans="1:19" x14ac:dyDescent="0.25">
      <c r="A8" s="91">
        <v>1</v>
      </c>
      <c r="B8" s="3">
        <v>2</v>
      </c>
      <c r="C8" s="3">
        <v>3</v>
      </c>
      <c r="D8" s="15">
        <v>4</v>
      </c>
      <c r="E8" s="3">
        <v>5</v>
      </c>
      <c r="F8" s="3">
        <v>6</v>
      </c>
      <c r="G8" s="3">
        <v>7</v>
      </c>
      <c r="H8" s="3">
        <v>8</v>
      </c>
      <c r="I8" s="3">
        <v>9</v>
      </c>
      <c r="J8" s="3">
        <v>10</v>
      </c>
      <c r="K8" s="3">
        <v>11</v>
      </c>
      <c r="L8" s="3">
        <v>12</v>
      </c>
      <c r="M8" s="3">
        <v>13</v>
      </c>
      <c r="N8" s="3">
        <v>14</v>
      </c>
      <c r="O8" s="3">
        <v>15</v>
      </c>
      <c r="P8" s="3">
        <v>16</v>
      </c>
      <c r="Q8" s="3">
        <v>17</v>
      </c>
      <c r="R8" s="3">
        <v>18</v>
      </c>
      <c r="S8" s="3">
        <v>19</v>
      </c>
    </row>
    <row r="9" spans="1:19" s="23" customFormat="1" ht="14.25" x14ac:dyDescent="0.2">
      <c r="A9" s="44"/>
      <c r="B9" s="44" t="s">
        <v>18</v>
      </c>
      <c r="C9" s="44">
        <v>901</v>
      </c>
      <c r="D9" s="44"/>
      <c r="E9" s="44"/>
      <c r="F9" s="44"/>
      <c r="G9" s="44"/>
      <c r="H9" s="44"/>
      <c r="I9" s="44"/>
      <c r="J9" s="44"/>
      <c r="K9" s="44"/>
      <c r="L9" s="44"/>
      <c r="M9" s="44"/>
      <c r="N9" s="58">
        <f t="shared" ref="N9:S9" si="0">N10+N24+N34</f>
        <v>48161799.710000001</v>
      </c>
      <c r="O9" s="58">
        <f t="shared" si="0"/>
        <v>46748395.030000001</v>
      </c>
      <c r="P9" s="58">
        <f t="shared" si="0"/>
        <v>69721827.080000013</v>
      </c>
      <c r="Q9" s="58">
        <f t="shared" si="0"/>
        <v>51900157</v>
      </c>
      <c r="R9" s="58">
        <f t="shared" si="0"/>
        <v>39082114</v>
      </c>
      <c r="S9" s="58">
        <f t="shared" si="0"/>
        <v>38282614</v>
      </c>
    </row>
    <row r="10" spans="1:19" s="141" customFormat="1" ht="124.5" customHeight="1" x14ac:dyDescent="0.2">
      <c r="A10" s="138">
        <v>2100</v>
      </c>
      <c r="B10" s="142" t="s">
        <v>486</v>
      </c>
      <c r="C10" s="138"/>
      <c r="D10" s="138"/>
      <c r="E10" s="138"/>
      <c r="F10" s="138"/>
      <c r="G10" s="138"/>
      <c r="H10" s="139"/>
      <c r="I10" s="139"/>
      <c r="J10" s="139"/>
      <c r="K10" s="139"/>
      <c r="L10" s="139"/>
      <c r="M10" s="139"/>
      <c r="N10" s="140">
        <f t="shared" ref="N10:S10" si="1">N11+N14+N16+N23</f>
        <v>12051362.209999999</v>
      </c>
      <c r="O10" s="140">
        <f t="shared" si="1"/>
        <v>10790069.209999999</v>
      </c>
      <c r="P10" s="140">
        <f t="shared" si="1"/>
        <v>21322913.789999999</v>
      </c>
      <c r="Q10" s="140">
        <f t="shared" si="1"/>
        <v>9470308</v>
      </c>
      <c r="R10" s="140">
        <f t="shared" si="1"/>
        <v>4547519</v>
      </c>
      <c r="S10" s="140">
        <f t="shared" si="1"/>
        <v>3748019</v>
      </c>
    </row>
    <row r="11" spans="1:19" ht="45" x14ac:dyDescent="0.25">
      <c r="A11" s="243">
        <v>2107</v>
      </c>
      <c r="B11" s="226" t="s">
        <v>48</v>
      </c>
      <c r="C11" s="243">
        <v>901</v>
      </c>
      <c r="D11" s="240" t="s">
        <v>51</v>
      </c>
      <c r="E11" s="226" t="s">
        <v>20</v>
      </c>
      <c r="F11" s="226" t="s">
        <v>397</v>
      </c>
      <c r="G11" s="226" t="s">
        <v>21</v>
      </c>
      <c r="H11" s="10"/>
      <c r="I11" s="10"/>
      <c r="J11" s="10"/>
      <c r="K11" s="10" t="s">
        <v>29</v>
      </c>
      <c r="L11" s="10" t="s">
        <v>49</v>
      </c>
      <c r="M11" s="10" t="s">
        <v>30</v>
      </c>
      <c r="N11" s="229">
        <f>2186218.5+5463609.6</f>
        <v>7649828.0999999996</v>
      </c>
      <c r="O11" s="229">
        <f>2186218.5+5463609.6</f>
        <v>7649828.0999999996</v>
      </c>
      <c r="P11" s="64">
        <f>1760821.01+6508123.2</f>
        <v>8268944.21</v>
      </c>
      <c r="Q11" s="158">
        <v>2488755</v>
      </c>
      <c r="R11" s="229">
        <v>875000</v>
      </c>
      <c r="S11" s="229">
        <v>875000</v>
      </c>
    </row>
    <row r="12" spans="1:19" ht="198.75" customHeight="1" x14ac:dyDescent="0.25">
      <c r="A12" s="244"/>
      <c r="B12" s="242"/>
      <c r="C12" s="244"/>
      <c r="D12" s="251"/>
      <c r="E12" s="242"/>
      <c r="F12" s="242"/>
      <c r="G12" s="242"/>
      <c r="H12" s="10"/>
      <c r="I12" s="10"/>
      <c r="J12" s="10"/>
      <c r="K12" s="84" t="s">
        <v>50</v>
      </c>
      <c r="L12" s="84"/>
      <c r="M12" s="84" t="s">
        <v>535</v>
      </c>
      <c r="N12" s="231"/>
      <c r="O12" s="231"/>
      <c r="P12" s="66"/>
      <c r="Q12" s="66"/>
      <c r="R12" s="231"/>
      <c r="S12" s="231"/>
    </row>
    <row r="13" spans="1:19" ht="150.75" customHeight="1" x14ac:dyDescent="0.25">
      <c r="A13" s="201"/>
      <c r="B13" s="206"/>
      <c r="C13" s="201"/>
      <c r="D13" s="203"/>
      <c r="E13" s="206"/>
      <c r="F13" s="206"/>
      <c r="G13" s="206"/>
      <c r="H13" s="10"/>
      <c r="I13" s="10"/>
      <c r="J13" s="10"/>
      <c r="K13" s="84" t="s">
        <v>532</v>
      </c>
      <c r="L13" s="84"/>
      <c r="M13" s="84" t="s">
        <v>536</v>
      </c>
      <c r="N13" s="204"/>
      <c r="O13" s="204"/>
      <c r="P13" s="204"/>
      <c r="Q13" s="204"/>
      <c r="R13" s="204"/>
      <c r="S13" s="204"/>
    </row>
    <row r="14" spans="1:19" ht="45" x14ac:dyDescent="0.25">
      <c r="A14" s="243">
        <v>2126</v>
      </c>
      <c r="B14" s="226" t="s">
        <v>52</v>
      </c>
      <c r="C14" s="243">
        <v>901</v>
      </c>
      <c r="D14" s="240" t="s">
        <v>36</v>
      </c>
      <c r="E14" s="226" t="s">
        <v>20</v>
      </c>
      <c r="F14" s="243" t="s">
        <v>53</v>
      </c>
      <c r="G14" s="243" t="s">
        <v>21</v>
      </c>
      <c r="H14" s="10"/>
      <c r="I14" s="10"/>
      <c r="J14" s="10"/>
      <c r="K14" s="10" t="s">
        <v>29</v>
      </c>
      <c r="L14" s="10" t="s">
        <v>49</v>
      </c>
      <c r="M14" s="10" t="s">
        <v>30</v>
      </c>
      <c r="N14" s="229">
        <f>3040241.11+1248680+12613</f>
        <v>4301534.1099999994</v>
      </c>
      <c r="O14" s="229">
        <v>3040241.11</v>
      </c>
      <c r="P14" s="64">
        <f>3216730+4014141</f>
        <v>7230871</v>
      </c>
      <c r="Q14" s="64">
        <f>2773019+3299000</f>
        <v>6072019</v>
      </c>
      <c r="R14" s="229">
        <v>2773019</v>
      </c>
      <c r="S14" s="229">
        <v>2773019</v>
      </c>
    </row>
    <row r="15" spans="1:19" ht="165" x14ac:dyDescent="0.25">
      <c r="A15" s="244"/>
      <c r="B15" s="242"/>
      <c r="C15" s="244"/>
      <c r="D15" s="251"/>
      <c r="E15" s="242"/>
      <c r="F15" s="244"/>
      <c r="G15" s="244"/>
      <c r="H15" s="10"/>
      <c r="I15" s="10"/>
      <c r="J15" s="10"/>
      <c r="K15" s="10" t="s">
        <v>54</v>
      </c>
      <c r="L15" s="10"/>
      <c r="M15" s="10" t="s">
        <v>55</v>
      </c>
      <c r="N15" s="230"/>
      <c r="O15" s="230"/>
      <c r="P15" s="175"/>
      <c r="Q15" s="175"/>
      <c r="R15" s="230"/>
      <c r="S15" s="230"/>
    </row>
    <row r="16" spans="1:19" ht="90" x14ac:dyDescent="0.25">
      <c r="A16" s="281">
        <v>2138</v>
      </c>
      <c r="B16" s="226" t="s">
        <v>56</v>
      </c>
      <c r="C16" s="243">
        <v>901</v>
      </c>
      <c r="D16" s="240" t="s">
        <v>36</v>
      </c>
      <c r="E16" s="10" t="s">
        <v>20</v>
      </c>
      <c r="F16" s="10" t="s">
        <v>60</v>
      </c>
      <c r="G16" s="10" t="s">
        <v>21</v>
      </c>
      <c r="H16" s="10"/>
      <c r="I16" s="10"/>
      <c r="J16" s="10"/>
      <c r="K16" s="10" t="s">
        <v>29</v>
      </c>
      <c r="L16" s="10"/>
      <c r="M16" s="86" t="s">
        <v>30</v>
      </c>
      <c r="N16" s="276">
        <v>100000</v>
      </c>
      <c r="O16" s="276">
        <v>100000</v>
      </c>
      <c r="P16" s="276">
        <f>848633.88+4974464.7</f>
        <v>5823098.5800000001</v>
      </c>
      <c r="Q16" s="276">
        <f>600000+299500+10034</f>
        <v>909534</v>
      </c>
      <c r="R16" s="276">
        <f>600000+299500</f>
        <v>899500</v>
      </c>
      <c r="S16" s="229">
        <v>100000</v>
      </c>
    </row>
    <row r="17" spans="1:19" ht="105" x14ac:dyDescent="0.25">
      <c r="A17" s="282"/>
      <c r="B17" s="237"/>
      <c r="C17" s="254"/>
      <c r="D17" s="241"/>
      <c r="E17" s="10" t="s">
        <v>58</v>
      </c>
      <c r="F17" s="10" t="s">
        <v>386</v>
      </c>
      <c r="G17" s="10" t="s">
        <v>28</v>
      </c>
      <c r="H17" s="10"/>
      <c r="I17" s="10"/>
      <c r="J17" s="10"/>
      <c r="K17" s="10" t="s">
        <v>66</v>
      </c>
      <c r="L17" s="10"/>
      <c r="M17" s="86" t="s">
        <v>67</v>
      </c>
      <c r="N17" s="277"/>
      <c r="O17" s="277"/>
      <c r="P17" s="277"/>
      <c r="Q17" s="277"/>
      <c r="R17" s="277"/>
      <c r="S17" s="230"/>
    </row>
    <row r="18" spans="1:19" ht="125.25" customHeight="1" x14ac:dyDescent="0.25">
      <c r="A18" s="282"/>
      <c r="B18" s="237"/>
      <c r="C18" s="254"/>
      <c r="D18" s="241"/>
      <c r="E18" s="10"/>
      <c r="F18" s="10"/>
      <c r="G18" s="10"/>
      <c r="H18" s="10"/>
      <c r="I18" s="10"/>
      <c r="J18" s="10"/>
      <c r="K18" s="10" t="s">
        <v>473</v>
      </c>
      <c r="L18" s="10"/>
      <c r="M18" s="86" t="s">
        <v>474</v>
      </c>
      <c r="N18" s="277"/>
      <c r="O18" s="277"/>
      <c r="P18" s="277"/>
      <c r="Q18" s="277"/>
      <c r="R18" s="277"/>
      <c r="S18" s="230"/>
    </row>
    <row r="19" spans="1:19" ht="165" x14ac:dyDescent="0.25">
      <c r="A19" s="283"/>
      <c r="B19" s="242"/>
      <c r="C19" s="244"/>
      <c r="D19" s="251"/>
      <c r="E19" s="10"/>
      <c r="F19" s="10"/>
      <c r="G19" s="10"/>
      <c r="H19" s="10"/>
      <c r="I19" s="10"/>
      <c r="J19" s="10"/>
      <c r="K19" s="10" t="s">
        <v>64</v>
      </c>
      <c r="L19" s="10"/>
      <c r="M19" s="86" t="s">
        <v>65</v>
      </c>
      <c r="N19" s="277"/>
      <c r="O19" s="277"/>
      <c r="P19" s="277"/>
      <c r="Q19" s="277"/>
      <c r="R19" s="277"/>
      <c r="S19" s="230"/>
    </row>
    <row r="20" spans="1:19" ht="150" x14ac:dyDescent="0.25">
      <c r="A20" s="223"/>
      <c r="B20" s="219"/>
      <c r="C20" s="220"/>
      <c r="D20" s="221"/>
      <c r="E20" s="10"/>
      <c r="F20" s="10"/>
      <c r="G20" s="10"/>
      <c r="H20" s="10"/>
      <c r="I20" s="10"/>
      <c r="J20" s="10"/>
      <c r="K20" s="10" t="s">
        <v>500</v>
      </c>
      <c r="L20" s="10"/>
      <c r="M20" s="86" t="s">
        <v>501</v>
      </c>
      <c r="N20" s="222"/>
      <c r="O20" s="222"/>
      <c r="P20" s="222"/>
      <c r="Q20" s="222"/>
      <c r="R20" s="222"/>
      <c r="S20" s="218"/>
    </row>
    <row r="21" spans="1:19" ht="90" x14ac:dyDescent="0.25">
      <c r="A21" s="223"/>
      <c r="B21" s="219"/>
      <c r="C21" s="220"/>
      <c r="D21" s="221"/>
      <c r="E21" s="10"/>
      <c r="F21" s="10"/>
      <c r="G21" s="10"/>
      <c r="H21" s="10"/>
      <c r="I21" s="10"/>
      <c r="J21" s="10"/>
      <c r="K21" s="10" t="s">
        <v>68</v>
      </c>
      <c r="L21" s="10"/>
      <c r="M21" s="10" t="s">
        <v>537</v>
      </c>
      <c r="N21" s="222"/>
      <c r="O21" s="222"/>
      <c r="P21" s="222"/>
      <c r="Q21" s="222"/>
      <c r="R21" s="222"/>
      <c r="S21" s="218"/>
    </row>
    <row r="22" spans="1:19" ht="135" x14ac:dyDescent="0.25">
      <c r="A22" s="223"/>
      <c r="B22" s="219"/>
      <c r="C22" s="220"/>
      <c r="D22" s="221"/>
      <c r="E22" s="10"/>
      <c r="F22" s="10"/>
      <c r="G22" s="10"/>
      <c r="H22" s="10"/>
      <c r="I22" s="10"/>
      <c r="J22" s="10"/>
      <c r="K22" s="10" t="s">
        <v>538</v>
      </c>
      <c r="L22" s="10"/>
      <c r="M22" s="10" t="s">
        <v>539</v>
      </c>
      <c r="N22" s="222"/>
      <c r="O22" s="222"/>
      <c r="P22" s="222"/>
      <c r="Q22" s="222"/>
      <c r="R22" s="222"/>
      <c r="S22" s="218"/>
    </row>
    <row r="23" spans="1:19" ht="150" hidden="1" x14ac:dyDescent="0.25">
      <c r="A23" s="106">
        <v>2141</v>
      </c>
      <c r="B23" s="103" t="s">
        <v>446</v>
      </c>
      <c r="C23" s="104">
        <v>901</v>
      </c>
      <c r="D23" s="105" t="s">
        <v>36</v>
      </c>
      <c r="E23" s="10" t="s">
        <v>20</v>
      </c>
      <c r="F23" s="10" t="s">
        <v>391</v>
      </c>
      <c r="G23" s="10" t="s">
        <v>21</v>
      </c>
      <c r="H23" s="10"/>
      <c r="I23" s="10"/>
      <c r="J23" s="10"/>
      <c r="K23" s="10" t="s">
        <v>31</v>
      </c>
      <c r="L23" s="10"/>
      <c r="M23" s="10" t="s">
        <v>32</v>
      </c>
      <c r="N23" s="102">
        <v>0</v>
      </c>
      <c r="O23" s="102">
        <v>0</v>
      </c>
      <c r="P23" s="102">
        <v>0</v>
      </c>
      <c r="Q23" s="102">
        <v>0</v>
      </c>
      <c r="R23" s="102">
        <v>0</v>
      </c>
      <c r="S23" s="102">
        <v>0</v>
      </c>
    </row>
    <row r="24" spans="1:19" s="23" customFormat="1" ht="170.25" customHeight="1" x14ac:dyDescent="0.2">
      <c r="A24" s="98">
        <v>2200</v>
      </c>
      <c r="B24" s="17" t="s">
        <v>484</v>
      </c>
      <c r="C24" s="8"/>
      <c r="D24" s="8"/>
      <c r="E24" s="8"/>
      <c r="F24" s="8"/>
      <c r="G24" s="8"/>
      <c r="H24" s="8"/>
      <c r="I24" s="8"/>
      <c r="J24" s="8"/>
      <c r="K24" s="8"/>
      <c r="L24" s="8"/>
      <c r="M24" s="8"/>
      <c r="N24" s="59">
        <f t="shared" ref="N24:S24" si="2">N25+N29+N31+N33</f>
        <v>33193237.5</v>
      </c>
      <c r="O24" s="59">
        <f t="shared" si="2"/>
        <v>33193237.460000001</v>
      </c>
      <c r="P24" s="59">
        <f t="shared" si="2"/>
        <v>45371033.290000007</v>
      </c>
      <c r="Q24" s="59">
        <f t="shared" si="2"/>
        <v>39429749</v>
      </c>
      <c r="R24" s="59">
        <f t="shared" si="2"/>
        <v>31531995</v>
      </c>
      <c r="S24" s="59">
        <f t="shared" si="2"/>
        <v>31531995</v>
      </c>
    </row>
    <row r="25" spans="1:19" ht="45" x14ac:dyDescent="0.25">
      <c r="A25" s="235">
        <v>2201</v>
      </c>
      <c r="B25" s="226" t="s">
        <v>451</v>
      </c>
      <c r="C25" s="238">
        <v>901</v>
      </c>
      <c r="D25" s="243" t="s">
        <v>19</v>
      </c>
      <c r="E25" s="226" t="s">
        <v>20</v>
      </c>
      <c r="F25" s="226" t="s">
        <v>391</v>
      </c>
      <c r="G25" s="243" t="s">
        <v>21</v>
      </c>
      <c r="H25" s="226" t="s">
        <v>24</v>
      </c>
      <c r="I25" s="245" t="s">
        <v>63</v>
      </c>
      <c r="J25" s="243" t="s">
        <v>26</v>
      </c>
      <c r="K25" s="10" t="s">
        <v>29</v>
      </c>
      <c r="L25" s="4"/>
      <c r="M25" s="10" t="s">
        <v>30</v>
      </c>
      <c r="N25" s="255">
        <f>25303596.56+1550613.26+44986+1232543.7-227045.5</f>
        <v>27904694.02</v>
      </c>
      <c r="O25" s="255">
        <f>25303596.56+1550613.26+44986+1232543.7-227045.5</f>
        <v>27904694.02</v>
      </c>
      <c r="P25" s="128">
        <f>1914718.2+31746828.85+7260279.24-270694</f>
        <v>40651132.290000007</v>
      </c>
      <c r="Q25" s="224">
        <f>1595654+25839020+490694-270694</f>
        <v>27654674</v>
      </c>
      <c r="R25" s="255">
        <f>1595654+25041266+490694-270694</f>
        <v>26856920</v>
      </c>
      <c r="S25" s="255">
        <v>26856920</v>
      </c>
    </row>
    <row r="26" spans="1:19" ht="53.25" customHeight="1" x14ac:dyDescent="0.25">
      <c r="A26" s="236"/>
      <c r="B26" s="237"/>
      <c r="C26" s="239"/>
      <c r="D26" s="254"/>
      <c r="E26" s="242"/>
      <c r="F26" s="242"/>
      <c r="G26" s="244"/>
      <c r="H26" s="242"/>
      <c r="I26" s="246"/>
      <c r="J26" s="244"/>
      <c r="K26" s="10"/>
      <c r="L26" s="4"/>
      <c r="M26" s="10"/>
      <c r="N26" s="256"/>
      <c r="O26" s="256"/>
      <c r="P26" s="129"/>
      <c r="Q26" s="129"/>
      <c r="R26" s="256"/>
      <c r="S26" s="256"/>
    </row>
    <row r="27" spans="1:19" ht="285" x14ac:dyDescent="0.25">
      <c r="A27" s="236"/>
      <c r="B27" s="237"/>
      <c r="C27" s="239"/>
      <c r="D27" s="254"/>
      <c r="E27" s="9" t="s">
        <v>22</v>
      </c>
      <c r="F27" s="7" t="s">
        <v>63</v>
      </c>
      <c r="G27" s="9" t="s">
        <v>23</v>
      </c>
      <c r="H27" s="10" t="s">
        <v>27</v>
      </c>
      <c r="I27" s="11" t="s">
        <v>63</v>
      </c>
      <c r="J27" s="10" t="s">
        <v>28</v>
      </c>
      <c r="K27" s="10" t="s">
        <v>35</v>
      </c>
      <c r="L27" s="4"/>
      <c r="M27" s="10" t="s">
        <v>396</v>
      </c>
      <c r="N27" s="256"/>
      <c r="O27" s="256"/>
      <c r="P27" s="129"/>
      <c r="Q27" s="129"/>
      <c r="R27" s="256"/>
      <c r="S27" s="256"/>
    </row>
    <row r="28" spans="1:19" ht="195" x14ac:dyDescent="0.25">
      <c r="A28" s="286"/>
      <c r="B28" s="242"/>
      <c r="C28" s="287"/>
      <c r="D28" s="244"/>
      <c r="E28" s="4"/>
      <c r="F28" s="4"/>
      <c r="G28" s="4"/>
      <c r="H28" s="4"/>
      <c r="I28" s="4"/>
      <c r="J28" s="4"/>
      <c r="K28" s="84" t="s">
        <v>33</v>
      </c>
      <c r="L28" s="4"/>
      <c r="M28" s="10" t="s">
        <v>38</v>
      </c>
      <c r="N28" s="261"/>
      <c r="O28" s="261"/>
      <c r="P28" s="130"/>
      <c r="Q28" s="130"/>
      <c r="R28" s="256"/>
      <c r="S28" s="256"/>
    </row>
    <row r="29" spans="1:19" ht="30" x14ac:dyDescent="0.25">
      <c r="A29" s="243">
        <v>2206</v>
      </c>
      <c r="B29" s="226" t="s">
        <v>453</v>
      </c>
      <c r="C29" s="243">
        <v>901</v>
      </c>
      <c r="D29" s="240" t="s">
        <v>36</v>
      </c>
      <c r="E29" s="226" t="s">
        <v>20</v>
      </c>
      <c r="F29" s="226" t="s">
        <v>392</v>
      </c>
      <c r="G29" s="243" t="s">
        <v>21</v>
      </c>
      <c r="H29" s="13"/>
      <c r="I29" s="10"/>
      <c r="J29" s="10"/>
      <c r="K29" s="10" t="s">
        <v>29</v>
      </c>
      <c r="L29" s="7" t="s">
        <v>39</v>
      </c>
      <c r="M29" s="10" t="s">
        <v>41</v>
      </c>
      <c r="N29" s="229">
        <v>4560044.38</v>
      </c>
      <c r="O29" s="229">
        <v>4560044.34</v>
      </c>
      <c r="P29" s="119">
        <v>4449207</v>
      </c>
      <c r="Q29" s="119">
        <v>4404381</v>
      </c>
      <c r="R29" s="257">
        <v>4404381</v>
      </c>
      <c r="S29" s="257">
        <v>4404381</v>
      </c>
    </row>
    <row r="30" spans="1:19" ht="172.5" customHeight="1" x14ac:dyDescent="0.25">
      <c r="A30" s="244"/>
      <c r="B30" s="242"/>
      <c r="C30" s="244"/>
      <c r="D30" s="251"/>
      <c r="E30" s="242"/>
      <c r="F30" s="242"/>
      <c r="G30" s="244"/>
      <c r="H30" s="10"/>
      <c r="I30" s="10"/>
      <c r="J30" s="10"/>
      <c r="K30" s="10" t="s">
        <v>40</v>
      </c>
      <c r="L30" s="7"/>
      <c r="M30" s="10" t="s">
        <v>444</v>
      </c>
      <c r="N30" s="231"/>
      <c r="O30" s="231"/>
      <c r="P30" s="120"/>
      <c r="Q30" s="120"/>
      <c r="R30" s="258"/>
      <c r="S30" s="258"/>
    </row>
    <row r="31" spans="1:19" ht="90" x14ac:dyDescent="0.25">
      <c r="A31" s="243">
        <v>2211</v>
      </c>
      <c r="B31" s="226" t="s">
        <v>42</v>
      </c>
      <c r="C31" s="243">
        <v>901</v>
      </c>
      <c r="D31" s="240" t="s">
        <v>43</v>
      </c>
      <c r="E31" s="10" t="s">
        <v>20</v>
      </c>
      <c r="F31" s="10" t="s">
        <v>393</v>
      </c>
      <c r="G31" s="10" t="s">
        <v>21</v>
      </c>
      <c r="H31" s="10" t="s">
        <v>45</v>
      </c>
      <c r="I31" s="10" t="s">
        <v>395</v>
      </c>
      <c r="J31" s="10" t="s">
        <v>46</v>
      </c>
      <c r="K31" s="10" t="s">
        <v>29</v>
      </c>
      <c r="L31" s="10"/>
      <c r="M31" s="10" t="s">
        <v>30</v>
      </c>
      <c r="N31" s="229">
        <v>501453.6</v>
      </c>
      <c r="O31" s="229">
        <v>501453.6</v>
      </c>
      <c r="P31" s="229">
        <v>0</v>
      </c>
      <c r="Q31" s="229">
        <v>7100000</v>
      </c>
      <c r="R31" s="229">
        <v>0</v>
      </c>
      <c r="S31" s="229">
        <v>0</v>
      </c>
    </row>
    <row r="32" spans="1:19" ht="105" x14ac:dyDescent="0.25">
      <c r="A32" s="244"/>
      <c r="B32" s="242"/>
      <c r="C32" s="244"/>
      <c r="D32" s="251"/>
      <c r="E32" s="10" t="s">
        <v>44</v>
      </c>
      <c r="F32" s="10" t="s">
        <v>394</v>
      </c>
      <c r="G32" s="10" t="s">
        <v>47</v>
      </c>
      <c r="H32" s="10"/>
      <c r="I32" s="10"/>
      <c r="J32" s="10"/>
      <c r="K32" s="10"/>
      <c r="L32" s="10"/>
      <c r="M32" s="10"/>
      <c r="N32" s="231"/>
      <c r="O32" s="231"/>
      <c r="P32" s="231"/>
      <c r="Q32" s="231"/>
      <c r="R32" s="231"/>
      <c r="S32" s="231"/>
    </row>
    <row r="33" spans="1:19" ht="98.25" customHeight="1" x14ac:dyDescent="0.25">
      <c r="A33" s="96">
        <v>2220</v>
      </c>
      <c r="B33" s="82" t="s">
        <v>477</v>
      </c>
      <c r="C33" s="80">
        <v>901</v>
      </c>
      <c r="D33" s="83" t="s">
        <v>36</v>
      </c>
      <c r="E33" s="10" t="s">
        <v>20</v>
      </c>
      <c r="F33" s="10" t="s">
        <v>478</v>
      </c>
      <c r="G33" s="10" t="s">
        <v>21</v>
      </c>
      <c r="H33" s="10"/>
      <c r="I33" s="10"/>
      <c r="J33" s="10"/>
      <c r="K33" s="10" t="s">
        <v>29</v>
      </c>
      <c r="L33" s="10"/>
      <c r="M33" s="10" t="s">
        <v>30</v>
      </c>
      <c r="N33" s="81">
        <v>227045.5</v>
      </c>
      <c r="O33" s="81">
        <v>227045.5</v>
      </c>
      <c r="P33" s="81">
        <v>270694</v>
      </c>
      <c r="Q33" s="81">
        <v>270694</v>
      </c>
      <c r="R33" s="81">
        <v>270694</v>
      </c>
      <c r="S33" s="81">
        <v>270694</v>
      </c>
    </row>
    <row r="34" spans="1:19" s="23" customFormat="1" ht="242.25" x14ac:dyDescent="0.2">
      <c r="A34" s="16">
        <v>2600</v>
      </c>
      <c r="B34" s="17" t="s">
        <v>485</v>
      </c>
      <c r="C34" s="31"/>
      <c r="D34" s="99"/>
      <c r="E34" s="31"/>
      <c r="F34" s="31"/>
      <c r="G34" s="31"/>
      <c r="H34" s="31"/>
      <c r="I34" s="31"/>
      <c r="J34" s="31"/>
      <c r="K34" s="17"/>
      <c r="L34" s="17"/>
      <c r="M34" s="17"/>
      <c r="N34" s="47">
        <f t="shared" ref="N34:S34" si="3">SUM(N35:N43)</f>
        <v>2917200</v>
      </c>
      <c r="O34" s="47">
        <f t="shared" si="3"/>
        <v>2765088.36</v>
      </c>
      <c r="P34" s="47">
        <f t="shared" si="3"/>
        <v>3027880</v>
      </c>
      <c r="Q34" s="47">
        <f t="shared" si="3"/>
        <v>3000100</v>
      </c>
      <c r="R34" s="47">
        <f t="shared" si="3"/>
        <v>3002600</v>
      </c>
      <c r="S34" s="47">
        <f t="shared" si="3"/>
        <v>3002600</v>
      </c>
    </row>
    <row r="35" spans="1:19" ht="135" x14ac:dyDescent="0.25">
      <c r="A35" s="243">
        <v>2605</v>
      </c>
      <c r="B35" s="226" t="s">
        <v>454</v>
      </c>
      <c r="C35" s="107">
        <v>901</v>
      </c>
      <c r="D35" s="111" t="s">
        <v>36</v>
      </c>
      <c r="E35" s="109" t="s">
        <v>73</v>
      </c>
      <c r="F35" s="109" t="s">
        <v>74</v>
      </c>
      <c r="G35" s="109" t="s">
        <v>75</v>
      </c>
      <c r="H35" s="109" t="s">
        <v>76</v>
      </c>
      <c r="I35" s="109" t="s">
        <v>63</v>
      </c>
      <c r="J35" s="109" t="s">
        <v>77</v>
      </c>
      <c r="K35" s="95" t="s">
        <v>78</v>
      </c>
      <c r="L35" s="10"/>
      <c r="M35" s="84" t="s">
        <v>496</v>
      </c>
      <c r="N35" s="46">
        <v>238000</v>
      </c>
      <c r="O35" s="46">
        <v>237991.43</v>
      </c>
      <c r="P35" s="46">
        <v>243180</v>
      </c>
      <c r="Q35" s="46">
        <v>241100</v>
      </c>
      <c r="R35" s="46">
        <v>241100</v>
      </c>
      <c r="S35" s="46">
        <v>241100</v>
      </c>
    </row>
    <row r="36" spans="1:19" ht="135" x14ac:dyDescent="0.25">
      <c r="A36" s="244"/>
      <c r="B36" s="242"/>
      <c r="C36" s="108"/>
      <c r="D36" s="112"/>
      <c r="E36" s="110"/>
      <c r="F36" s="110"/>
      <c r="G36" s="110"/>
      <c r="H36" s="110"/>
      <c r="I36" s="110"/>
      <c r="J36" s="110"/>
      <c r="K36" s="95" t="s">
        <v>482</v>
      </c>
      <c r="L36" s="10"/>
      <c r="M36" s="84" t="s">
        <v>495</v>
      </c>
      <c r="N36" s="46"/>
      <c r="O36" s="46"/>
      <c r="P36" s="46"/>
      <c r="Q36" s="46"/>
      <c r="R36" s="46"/>
      <c r="S36" s="46"/>
    </row>
    <row r="37" spans="1:19" ht="255" x14ac:dyDescent="0.25">
      <c r="A37" s="90">
        <v>2641</v>
      </c>
      <c r="B37" s="89" t="s">
        <v>79</v>
      </c>
      <c r="C37" s="12">
        <v>901</v>
      </c>
      <c r="D37" s="21" t="s">
        <v>80</v>
      </c>
      <c r="E37" s="10" t="s">
        <v>81</v>
      </c>
      <c r="F37" s="10" t="s">
        <v>82</v>
      </c>
      <c r="G37" s="10" t="s">
        <v>83</v>
      </c>
      <c r="H37" s="10" t="s">
        <v>84</v>
      </c>
      <c r="I37" s="10" t="s">
        <v>63</v>
      </c>
      <c r="J37" s="10" t="s">
        <v>85</v>
      </c>
      <c r="K37" s="10" t="s">
        <v>109</v>
      </c>
      <c r="L37" s="10"/>
      <c r="M37" s="10" t="s">
        <v>86</v>
      </c>
      <c r="N37" s="46">
        <v>137300</v>
      </c>
      <c r="O37" s="46">
        <v>137300</v>
      </c>
      <c r="P37" s="46">
        <v>155400</v>
      </c>
      <c r="Q37" s="46">
        <v>153800</v>
      </c>
      <c r="R37" s="46">
        <v>153800</v>
      </c>
      <c r="S37" s="46">
        <v>153800</v>
      </c>
    </row>
    <row r="38" spans="1:19" ht="270" customHeight="1" x14ac:dyDescent="0.25">
      <c r="A38" s="243">
        <v>2641</v>
      </c>
      <c r="B38" s="226" t="s">
        <v>87</v>
      </c>
      <c r="C38" s="288">
        <v>901</v>
      </c>
      <c r="D38" s="240" t="s">
        <v>80</v>
      </c>
      <c r="E38" s="284" t="s">
        <v>81</v>
      </c>
      <c r="F38" s="243" t="s">
        <v>89</v>
      </c>
      <c r="G38" s="243" t="s">
        <v>83</v>
      </c>
      <c r="H38" s="10" t="s">
        <v>90</v>
      </c>
      <c r="I38" s="10" t="s">
        <v>63</v>
      </c>
      <c r="J38" s="10" t="s">
        <v>91</v>
      </c>
      <c r="K38" s="10" t="s">
        <v>94</v>
      </c>
      <c r="L38" s="10"/>
      <c r="M38" s="10" t="s">
        <v>95</v>
      </c>
      <c r="N38" s="232">
        <v>1696500</v>
      </c>
      <c r="O38" s="232">
        <v>1696480.53</v>
      </c>
      <c r="P38" s="61">
        <v>1922600</v>
      </c>
      <c r="Q38" s="61">
        <v>1902900</v>
      </c>
      <c r="R38" s="232">
        <v>1902900</v>
      </c>
      <c r="S38" s="232">
        <v>1902900</v>
      </c>
    </row>
    <row r="39" spans="1:19" ht="105" x14ac:dyDescent="0.25">
      <c r="A39" s="244"/>
      <c r="B39" s="242"/>
      <c r="C39" s="289"/>
      <c r="D39" s="251"/>
      <c r="E39" s="285"/>
      <c r="F39" s="244"/>
      <c r="G39" s="244"/>
      <c r="H39" s="10" t="s">
        <v>92</v>
      </c>
      <c r="I39" s="10" t="s">
        <v>63</v>
      </c>
      <c r="J39" s="10" t="s">
        <v>93</v>
      </c>
      <c r="K39" s="10"/>
      <c r="L39" s="10"/>
      <c r="M39" s="10"/>
      <c r="N39" s="234"/>
      <c r="O39" s="234"/>
      <c r="P39" s="62"/>
      <c r="Q39" s="62"/>
      <c r="R39" s="234"/>
      <c r="S39" s="234"/>
    </row>
    <row r="40" spans="1:19" ht="210" x14ac:dyDescent="0.25">
      <c r="A40" s="254">
        <v>2641</v>
      </c>
      <c r="B40" s="237" t="s">
        <v>96</v>
      </c>
      <c r="C40" s="243">
        <v>901</v>
      </c>
      <c r="D40" s="240" t="s">
        <v>80</v>
      </c>
      <c r="E40" s="10" t="s">
        <v>81</v>
      </c>
      <c r="F40" s="10" t="s">
        <v>88</v>
      </c>
      <c r="G40" s="10" t="s">
        <v>83</v>
      </c>
      <c r="H40" s="10" t="s">
        <v>97</v>
      </c>
      <c r="I40" s="10" t="s">
        <v>63</v>
      </c>
      <c r="J40" s="10" t="s">
        <v>98</v>
      </c>
      <c r="K40" s="10" t="s">
        <v>101</v>
      </c>
      <c r="L40" s="10"/>
      <c r="M40" s="84" t="s">
        <v>497</v>
      </c>
      <c r="N40" s="232">
        <v>586600</v>
      </c>
      <c r="O40" s="232">
        <v>498166.6</v>
      </c>
      <c r="P40" s="61">
        <v>662500</v>
      </c>
      <c r="Q40" s="61">
        <v>655900</v>
      </c>
      <c r="R40" s="232">
        <v>655900</v>
      </c>
      <c r="S40" s="232">
        <v>655900</v>
      </c>
    </row>
    <row r="41" spans="1:19" ht="150" x14ac:dyDescent="0.25">
      <c r="A41" s="244"/>
      <c r="B41" s="242"/>
      <c r="C41" s="244"/>
      <c r="D41" s="251"/>
      <c r="E41" s="10"/>
      <c r="F41" s="10"/>
      <c r="G41" s="10"/>
      <c r="H41" s="10" t="s">
        <v>99</v>
      </c>
      <c r="I41" s="10" t="s">
        <v>63</v>
      </c>
      <c r="J41" s="10" t="s">
        <v>100</v>
      </c>
      <c r="K41" s="10" t="s">
        <v>483</v>
      </c>
      <c r="L41" s="10"/>
      <c r="M41" s="84" t="s">
        <v>495</v>
      </c>
      <c r="N41" s="234"/>
      <c r="O41" s="234"/>
      <c r="P41" s="62"/>
      <c r="Q41" s="62"/>
      <c r="R41" s="234"/>
      <c r="S41" s="234"/>
    </row>
    <row r="42" spans="1:19" ht="180" x14ac:dyDescent="0.25">
      <c r="A42" s="243">
        <v>2603</v>
      </c>
      <c r="B42" s="226" t="s">
        <v>455</v>
      </c>
      <c r="C42" s="243">
        <v>901</v>
      </c>
      <c r="D42" s="240" t="s">
        <v>103</v>
      </c>
      <c r="E42" s="10" t="s">
        <v>102</v>
      </c>
      <c r="F42" s="10" t="s">
        <v>59</v>
      </c>
      <c r="G42" s="10" t="s">
        <v>104</v>
      </c>
      <c r="H42" s="10" t="s">
        <v>106</v>
      </c>
      <c r="I42" s="10" t="s">
        <v>63</v>
      </c>
      <c r="J42" s="10" t="s">
        <v>107</v>
      </c>
      <c r="K42" s="84" t="s">
        <v>450</v>
      </c>
      <c r="L42" s="60"/>
      <c r="M42" s="85" t="s">
        <v>502</v>
      </c>
      <c r="N42" s="232">
        <v>258800</v>
      </c>
      <c r="O42" s="232">
        <v>195149.8</v>
      </c>
      <c r="P42" s="61">
        <v>44200</v>
      </c>
      <c r="Q42" s="61">
        <v>46400</v>
      </c>
      <c r="R42" s="232">
        <v>48900</v>
      </c>
      <c r="S42" s="232">
        <v>48900</v>
      </c>
    </row>
    <row r="43" spans="1:19" ht="150" x14ac:dyDescent="0.25">
      <c r="A43" s="244"/>
      <c r="B43" s="242"/>
      <c r="C43" s="244"/>
      <c r="D43" s="251"/>
      <c r="E43" s="10" t="s">
        <v>81</v>
      </c>
      <c r="F43" s="10" t="s">
        <v>105</v>
      </c>
      <c r="G43" s="10" t="s">
        <v>83</v>
      </c>
      <c r="H43" s="10"/>
      <c r="I43" s="10"/>
      <c r="J43" s="10"/>
      <c r="K43" s="10" t="s">
        <v>498</v>
      </c>
      <c r="L43" s="10"/>
      <c r="M43" s="10" t="s">
        <v>499</v>
      </c>
      <c r="N43" s="234"/>
      <c r="O43" s="234"/>
      <c r="P43" s="62"/>
      <c r="Q43" s="62"/>
      <c r="R43" s="234"/>
      <c r="S43" s="234"/>
    </row>
    <row r="44" spans="1:19" ht="28.5" x14ac:dyDescent="0.25">
      <c r="A44" s="36"/>
      <c r="B44" s="35" t="s">
        <v>110</v>
      </c>
      <c r="C44" s="36">
        <v>902</v>
      </c>
      <c r="D44" s="37"/>
      <c r="E44" s="35"/>
      <c r="F44" s="35"/>
      <c r="G44" s="35"/>
      <c r="H44" s="35"/>
      <c r="I44" s="35"/>
      <c r="J44" s="35"/>
      <c r="K44" s="35"/>
      <c r="L44" s="35"/>
      <c r="M44" s="35"/>
      <c r="N44" s="48">
        <f>N45+N57+N53</f>
        <v>104154124.08</v>
      </c>
      <c r="O44" s="48">
        <f t="shared" ref="O44:S44" si="4">O45+O57+O53</f>
        <v>98528210.020000011</v>
      </c>
      <c r="P44" s="48">
        <f t="shared" si="4"/>
        <v>80355122</v>
      </c>
      <c r="Q44" s="48">
        <f t="shared" si="4"/>
        <v>86357818</v>
      </c>
      <c r="R44" s="48">
        <f t="shared" si="4"/>
        <v>84350624</v>
      </c>
      <c r="S44" s="48">
        <f t="shared" si="4"/>
        <v>84350624</v>
      </c>
    </row>
    <row r="45" spans="1:19" s="23" customFormat="1" ht="121.5" customHeight="1" x14ac:dyDescent="0.2">
      <c r="A45" s="138">
        <v>2100</v>
      </c>
      <c r="B45" s="142" t="s">
        <v>486</v>
      </c>
      <c r="C45" s="16"/>
      <c r="D45" s="26"/>
      <c r="E45" s="17"/>
      <c r="F45" s="17"/>
      <c r="G45" s="17"/>
      <c r="H45" s="17"/>
      <c r="I45" s="17"/>
      <c r="J45" s="17"/>
      <c r="K45" s="17"/>
      <c r="L45" s="17"/>
      <c r="M45" s="17"/>
      <c r="N45" s="47">
        <f>N46+N50+N51</f>
        <v>7339615.4100000001</v>
      </c>
      <c r="O45" s="47">
        <f t="shared" ref="O45:S45" si="5">O46+O50+O51</f>
        <v>7016445.2100000009</v>
      </c>
      <c r="P45" s="47">
        <f t="shared" si="5"/>
        <v>9887329.9499999993</v>
      </c>
      <c r="Q45" s="47">
        <f t="shared" si="5"/>
        <v>5953301</v>
      </c>
      <c r="R45" s="47">
        <f t="shared" si="5"/>
        <v>4617494</v>
      </c>
      <c r="S45" s="47">
        <f t="shared" si="5"/>
        <v>4617494</v>
      </c>
    </row>
    <row r="46" spans="1:19" ht="270" x14ac:dyDescent="0.25">
      <c r="A46" s="243">
        <v>2104</v>
      </c>
      <c r="B46" s="226" t="s">
        <v>111</v>
      </c>
      <c r="C46" s="243">
        <v>902</v>
      </c>
      <c r="D46" s="240" t="s">
        <v>36</v>
      </c>
      <c r="E46" s="10" t="s">
        <v>20</v>
      </c>
      <c r="F46" s="10" t="s">
        <v>115</v>
      </c>
      <c r="G46" s="10" t="s">
        <v>112</v>
      </c>
      <c r="H46" s="10" t="s">
        <v>122</v>
      </c>
      <c r="I46" s="10" t="s">
        <v>63</v>
      </c>
      <c r="J46" s="10" t="s">
        <v>26</v>
      </c>
      <c r="K46" s="10" t="s">
        <v>503</v>
      </c>
      <c r="L46" s="10"/>
      <c r="M46" s="10" t="s">
        <v>127</v>
      </c>
      <c r="N46" s="229">
        <v>730000</v>
      </c>
      <c r="O46" s="229">
        <v>730000</v>
      </c>
      <c r="P46" s="64">
        <f>2030628.08+192000</f>
        <v>2222628.08</v>
      </c>
      <c r="Q46" s="64">
        <v>205000</v>
      </c>
      <c r="R46" s="229">
        <v>205000</v>
      </c>
      <c r="S46" s="229">
        <v>205000</v>
      </c>
    </row>
    <row r="47" spans="1:19" ht="105" x14ac:dyDescent="0.25">
      <c r="A47" s="254"/>
      <c r="B47" s="237"/>
      <c r="C47" s="254"/>
      <c r="D47" s="241"/>
      <c r="E47" s="10" t="s">
        <v>113</v>
      </c>
      <c r="F47" s="10" t="s">
        <v>114</v>
      </c>
      <c r="G47" s="10" t="s">
        <v>116</v>
      </c>
      <c r="H47" s="10" t="s">
        <v>123</v>
      </c>
      <c r="I47" s="10" t="s">
        <v>63</v>
      </c>
      <c r="J47" s="10" t="s">
        <v>124</v>
      </c>
      <c r="K47" s="10" t="s">
        <v>128</v>
      </c>
      <c r="L47" s="10"/>
      <c r="M47" s="10" t="s">
        <v>129</v>
      </c>
      <c r="N47" s="230"/>
      <c r="O47" s="230"/>
      <c r="P47" s="65"/>
      <c r="Q47" s="65"/>
      <c r="R47" s="230"/>
      <c r="S47" s="230"/>
    </row>
    <row r="48" spans="1:19" ht="195" x14ac:dyDescent="0.25">
      <c r="A48" s="254"/>
      <c r="B48" s="237"/>
      <c r="C48" s="254"/>
      <c r="D48" s="241"/>
      <c r="E48" s="10" t="s">
        <v>117</v>
      </c>
      <c r="F48" s="10" t="s">
        <v>118</v>
      </c>
      <c r="G48" s="10" t="s">
        <v>119</v>
      </c>
      <c r="H48" s="10" t="s">
        <v>125</v>
      </c>
      <c r="I48" s="10" t="s">
        <v>63</v>
      </c>
      <c r="J48" s="10" t="s">
        <v>126</v>
      </c>
      <c r="K48" s="10" t="s">
        <v>130</v>
      </c>
      <c r="L48" s="10"/>
      <c r="M48" s="10" t="s">
        <v>131</v>
      </c>
      <c r="N48" s="230"/>
      <c r="O48" s="230"/>
      <c r="P48" s="65"/>
      <c r="Q48" s="65"/>
      <c r="R48" s="230"/>
      <c r="S48" s="230"/>
    </row>
    <row r="49" spans="1:19" ht="285" x14ac:dyDescent="0.25">
      <c r="A49" s="244"/>
      <c r="B49" s="242"/>
      <c r="C49" s="244"/>
      <c r="D49" s="251"/>
      <c r="E49" s="10" t="s">
        <v>120</v>
      </c>
      <c r="F49" s="10" t="s">
        <v>63</v>
      </c>
      <c r="G49" s="10" t="s">
        <v>121</v>
      </c>
      <c r="H49" s="10" t="s">
        <v>27</v>
      </c>
      <c r="I49" s="11" t="s">
        <v>63</v>
      </c>
      <c r="J49" s="10" t="s">
        <v>28</v>
      </c>
      <c r="K49" s="10" t="s">
        <v>29</v>
      </c>
      <c r="L49" s="10" t="s">
        <v>132</v>
      </c>
      <c r="M49" s="10" t="s">
        <v>30</v>
      </c>
      <c r="N49" s="231"/>
      <c r="O49" s="231"/>
      <c r="P49" s="66"/>
      <c r="Q49" s="66"/>
      <c r="R49" s="231"/>
      <c r="S49" s="231"/>
    </row>
    <row r="50" spans="1:19" ht="216.75" customHeight="1" x14ac:dyDescent="0.25">
      <c r="A50" s="12">
        <v>2107</v>
      </c>
      <c r="B50" s="10" t="s">
        <v>48</v>
      </c>
      <c r="C50" s="12">
        <v>902</v>
      </c>
      <c r="D50" s="21" t="s">
        <v>133</v>
      </c>
      <c r="E50" s="10" t="s">
        <v>20</v>
      </c>
      <c r="F50" s="10" t="s">
        <v>134</v>
      </c>
      <c r="G50" s="10" t="s">
        <v>112</v>
      </c>
      <c r="H50" s="10"/>
      <c r="I50" s="10"/>
      <c r="J50" s="10"/>
      <c r="K50" s="10" t="s">
        <v>29</v>
      </c>
      <c r="L50" s="10" t="s">
        <v>135</v>
      </c>
      <c r="M50" s="10" t="s">
        <v>30</v>
      </c>
      <c r="N50" s="46">
        <v>5957858.3899999997</v>
      </c>
      <c r="O50" s="46">
        <v>5634688.1900000004</v>
      </c>
      <c r="P50" s="46">
        <v>6506810</v>
      </c>
      <c r="Q50" s="46">
        <v>5748301</v>
      </c>
      <c r="R50" s="46">
        <v>4412494</v>
      </c>
      <c r="S50" s="46">
        <v>4412494</v>
      </c>
    </row>
    <row r="51" spans="1:19" ht="90" x14ac:dyDescent="0.25">
      <c r="A51" s="243">
        <v>2130</v>
      </c>
      <c r="B51" s="226" t="s">
        <v>136</v>
      </c>
      <c r="C51" s="243">
        <v>902</v>
      </c>
      <c r="D51" s="240" t="s">
        <v>137</v>
      </c>
      <c r="E51" s="10" t="s">
        <v>20</v>
      </c>
      <c r="F51" s="10" t="s">
        <v>138</v>
      </c>
      <c r="G51" s="10" t="s">
        <v>112</v>
      </c>
      <c r="H51" s="10" t="s">
        <v>139</v>
      </c>
      <c r="I51" s="10" t="s">
        <v>140</v>
      </c>
      <c r="J51" s="10" t="s">
        <v>141</v>
      </c>
      <c r="K51" s="10" t="s">
        <v>29</v>
      </c>
      <c r="L51" s="10"/>
      <c r="M51" s="10" t="s">
        <v>41</v>
      </c>
      <c r="N51" s="232">
        <v>651757.02</v>
      </c>
      <c r="O51" s="232">
        <v>651757.02</v>
      </c>
      <c r="P51" s="232">
        <v>1157891.8700000001</v>
      </c>
      <c r="Q51" s="232">
        <v>0</v>
      </c>
      <c r="R51" s="232">
        <v>0</v>
      </c>
      <c r="S51" s="232">
        <v>0</v>
      </c>
    </row>
    <row r="52" spans="1:19" ht="125.25" customHeight="1" x14ac:dyDescent="0.25">
      <c r="A52" s="244"/>
      <c r="B52" s="242"/>
      <c r="C52" s="244"/>
      <c r="D52" s="251"/>
      <c r="E52" s="10"/>
      <c r="F52" s="10"/>
      <c r="G52" s="10"/>
      <c r="H52" s="10"/>
      <c r="I52" s="10"/>
      <c r="J52" s="10"/>
      <c r="K52" s="10" t="s">
        <v>142</v>
      </c>
      <c r="L52" s="10"/>
      <c r="M52" s="10" t="s">
        <v>143</v>
      </c>
      <c r="N52" s="234"/>
      <c r="O52" s="234"/>
      <c r="P52" s="234"/>
      <c r="Q52" s="234"/>
      <c r="R52" s="234"/>
      <c r="S52" s="234"/>
    </row>
    <row r="53" spans="1:19" s="23" customFormat="1" ht="170.25" customHeight="1" x14ac:dyDescent="0.2">
      <c r="A53" s="98">
        <v>2200</v>
      </c>
      <c r="B53" s="17" t="s">
        <v>484</v>
      </c>
      <c r="C53" s="8"/>
      <c r="D53" s="8"/>
      <c r="E53" s="8"/>
      <c r="F53" s="8"/>
      <c r="G53" s="8"/>
      <c r="H53" s="8"/>
      <c r="I53" s="8"/>
      <c r="J53" s="8"/>
      <c r="K53" s="8"/>
      <c r="L53" s="8"/>
      <c r="M53" s="8"/>
      <c r="N53" s="59">
        <f>N54</f>
        <v>11021867.84</v>
      </c>
      <c r="O53" s="59">
        <f t="shared" ref="O53:S53" si="6">O54</f>
        <v>10709239.810000001</v>
      </c>
      <c r="P53" s="59">
        <f t="shared" si="6"/>
        <v>14239992.050000001</v>
      </c>
      <c r="Q53" s="59">
        <f t="shared" si="6"/>
        <v>11525417</v>
      </c>
      <c r="R53" s="59">
        <f t="shared" si="6"/>
        <v>10854030</v>
      </c>
      <c r="S53" s="59">
        <f t="shared" si="6"/>
        <v>10854030</v>
      </c>
    </row>
    <row r="54" spans="1:19" ht="45" x14ac:dyDescent="0.25">
      <c r="A54" s="235">
        <v>2201</v>
      </c>
      <c r="B54" s="226" t="s">
        <v>451</v>
      </c>
      <c r="C54" s="238">
        <v>902</v>
      </c>
      <c r="D54" s="240" t="s">
        <v>36</v>
      </c>
      <c r="E54" s="226" t="s">
        <v>20</v>
      </c>
      <c r="F54" s="226" t="s">
        <v>391</v>
      </c>
      <c r="G54" s="243" t="s">
        <v>21</v>
      </c>
      <c r="H54" s="226" t="s">
        <v>24</v>
      </c>
      <c r="I54" s="245" t="s">
        <v>63</v>
      </c>
      <c r="J54" s="243" t="s">
        <v>26</v>
      </c>
      <c r="K54" s="10" t="s">
        <v>29</v>
      </c>
      <c r="L54" s="4"/>
      <c r="M54" s="10" t="s">
        <v>30</v>
      </c>
      <c r="N54" s="255">
        <v>11021867.84</v>
      </c>
      <c r="O54" s="255">
        <v>10709239.810000001</v>
      </c>
      <c r="P54" s="208">
        <f>9672678.9+4567313.15</f>
        <v>14239992.050000001</v>
      </c>
      <c r="Q54" s="154">
        <f>9581567+1943850</f>
        <v>11525417</v>
      </c>
      <c r="R54" s="255">
        <f>1272463+9581567</f>
        <v>10854030</v>
      </c>
      <c r="S54" s="255">
        <v>10854030</v>
      </c>
    </row>
    <row r="55" spans="1:19" ht="52.5" customHeight="1" x14ac:dyDescent="0.25">
      <c r="A55" s="236"/>
      <c r="B55" s="237"/>
      <c r="C55" s="239"/>
      <c r="D55" s="241"/>
      <c r="E55" s="242"/>
      <c r="F55" s="242"/>
      <c r="G55" s="244"/>
      <c r="H55" s="242"/>
      <c r="I55" s="246"/>
      <c r="J55" s="244"/>
      <c r="K55" s="10" t="s">
        <v>130</v>
      </c>
      <c r="L55" s="10"/>
      <c r="M55" s="10" t="s">
        <v>131</v>
      </c>
      <c r="N55" s="256"/>
      <c r="O55" s="256"/>
      <c r="P55" s="209"/>
      <c r="Q55" s="209"/>
      <c r="R55" s="256"/>
      <c r="S55" s="256"/>
    </row>
    <row r="56" spans="1:19" ht="285" x14ac:dyDescent="0.25">
      <c r="A56" s="236"/>
      <c r="B56" s="237"/>
      <c r="C56" s="239"/>
      <c r="D56" s="241"/>
      <c r="E56" s="9" t="s">
        <v>22</v>
      </c>
      <c r="F56" s="7" t="s">
        <v>63</v>
      </c>
      <c r="G56" s="9" t="s">
        <v>23</v>
      </c>
      <c r="H56" s="10" t="s">
        <v>27</v>
      </c>
      <c r="I56" s="11" t="s">
        <v>63</v>
      </c>
      <c r="J56" s="10" t="s">
        <v>28</v>
      </c>
      <c r="K56" s="10" t="s">
        <v>128</v>
      </c>
      <c r="L56" s="10"/>
      <c r="M56" s="10" t="s">
        <v>129</v>
      </c>
      <c r="N56" s="256"/>
      <c r="O56" s="256"/>
      <c r="P56" s="209"/>
      <c r="Q56" s="209"/>
      <c r="R56" s="256"/>
      <c r="S56" s="256"/>
    </row>
    <row r="57" spans="1:19" s="23" customFormat="1" ht="242.25" x14ac:dyDescent="0.2">
      <c r="A57" s="16">
        <v>2600</v>
      </c>
      <c r="B57" s="17" t="s">
        <v>485</v>
      </c>
      <c r="C57" s="16"/>
      <c r="D57" s="26"/>
      <c r="E57" s="17"/>
      <c r="F57" s="17"/>
      <c r="G57" s="17"/>
      <c r="H57" s="17"/>
      <c r="I57" s="17"/>
      <c r="J57" s="17"/>
      <c r="K57" s="17"/>
      <c r="L57" s="17"/>
      <c r="M57" s="17"/>
      <c r="N57" s="47">
        <f t="shared" ref="N57:S57" si="7">N58</f>
        <v>85792640.829999998</v>
      </c>
      <c r="O57" s="47">
        <f t="shared" si="7"/>
        <v>80802525</v>
      </c>
      <c r="P57" s="47">
        <f t="shared" si="7"/>
        <v>56227800</v>
      </c>
      <c r="Q57" s="47">
        <f t="shared" si="7"/>
        <v>68879100</v>
      </c>
      <c r="R57" s="47">
        <f t="shared" si="7"/>
        <v>68879100</v>
      </c>
      <c r="S57" s="47">
        <f t="shared" si="7"/>
        <v>68879100</v>
      </c>
    </row>
    <row r="58" spans="1:19" ht="270" x14ac:dyDescent="0.25">
      <c r="A58" s="243">
        <v>2628</v>
      </c>
      <c r="B58" s="226" t="s">
        <v>456</v>
      </c>
      <c r="C58" s="243">
        <v>902</v>
      </c>
      <c r="D58" s="240" t="s">
        <v>144</v>
      </c>
      <c r="E58" s="226" t="s">
        <v>81</v>
      </c>
      <c r="F58" s="226" t="s">
        <v>145</v>
      </c>
      <c r="G58" s="226" t="s">
        <v>83</v>
      </c>
      <c r="H58" s="10" t="s">
        <v>146</v>
      </c>
      <c r="I58" s="10" t="s">
        <v>63</v>
      </c>
      <c r="J58" s="10" t="s">
        <v>147</v>
      </c>
      <c r="K58" s="84" t="s">
        <v>151</v>
      </c>
      <c r="L58" s="84"/>
      <c r="M58" s="84" t="s">
        <v>441</v>
      </c>
      <c r="N58" s="232">
        <v>85792640.829999998</v>
      </c>
      <c r="O58" s="232">
        <v>80802525</v>
      </c>
      <c r="P58" s="61">
        <v>56227800</v>
      </c>
      <c r="Q58" s="61">
        <v>68879100</v>
      </c>
      <c r="R58" s="232">
        <v>68879100</v>
      </c>
      <c r="S58" s="232">
        <v>68879100</v>
      </c>
    </row>
    <row r="59" spans="1:19" ht="150" x14ac:dyDescent="0.25">
      <c r="A59" s="244"/>
      <c r="B59" s="242"/>
      <c r="C59" s="244"/>
      <c r="D59" s="251"/>
      <c r="E59" s="242"/>
      <c r="F59" s="242"/>
      <c r="G59" s="242"/>
      <c r="H59" s="10" t="s">
        <v>148</v>
      </c>
      <c r="I59" s="10" t="s">
        <v>149</v>
      </c>
      <c r="J59" s="10" t="s">
        <v>150</v>
      </c>
      <c r="K59" s="10" t="s">
        <v>439</v>
      </c>
      <c r="L59" s="10"/>
      <c r="M59" s="10" t="s">
        <v>440</v>
      </c>
      <c r="N59" s="234"/>
      <c r="O59" s="234"/>
      <c r="P59" s="62"/>
      <c r="Q59" s="62"/>
      <c r="R59" s="234"/>
      <c r="S59" s="234"/>
    </row>
    <row r="60" spans="1:19" s="23" customFormat="1" ht="28.5" x14ac:dyDescent="0.2">
      <c r="A60" s="36"/>
      <c r="B60" s="35" t="s">
        <v>152</v>
      </c>
      <c r="C60" s="36">
        <v>903</v>
      </c>
      <c r="D60" s="37"/>
      <c r="E60" s="35"/>
      <c r="F60" s="35"/>
      <c r="G60" s="35"/>
      <c r="H60" s="35"/>
      <c r="I60" s="35"/>
      <c r="J60" s="35"/>
      <c r="K60" s="35"/>
      <c r="L60" s="35"/>
      <c r="M60" s="35"/>
      <c r="N60" s="48">
        <f t="shared" ref="N60:S60" si="8">N61+N65</f>
        <v>17105289.850000001</v>
      </c>
      <c r="O60" s="48">
        <f t="shared" si="8"/>
        <v>17098030.98</v>
      </c>
      <c r="P60" s="48">
        <f t="shared" si="8"/>
        <v>15577002</v>
      </c>
      <c r="Q60" s="48">
        <f t="shared" si="8"/>
        <v>14511259</v>
      </c>
      <c r="R60" s="48">
        <f t="shared" si="8"/>
        <v>14140459</v>
      </c>
      <c r="S60" s="48">
        <f t="shared" si="8"/>
        <v>14140459</v>
      </c>
    </row>
    <row r="61" spans="1:19" s="23" customFormat="1" ht="128.25" x14ac:dyDescent="0.2">
      <c r="A61" s="138">
        <v>2100</v>
      </c>
      <c r="B61" s="142" t="s">
        <v>486</v>
      </c>
      <c r="C61" s="16"/>
      <c r="D61" s="26"/>
      <c r="E61" s="17"/>
      <c r="F61" s="17"/>
      <c r="G61" s="17"/>
      <c r="H61" s="17"/>
      <c r="I61" s="17"/>
      <c r="J61" s="17"/>
      <c r="K61" s="17"/>
      <c r="L61" s="17"/>
      <c r="M61" s="17"/>
      <c r="N61" s="47">
        <f t="shared" ref="N61:S61" si="9">N62+N64</f>
        <v>742302.1</v>
      </c>
      <c r="O61" s="47">
        <f t="shared" si="9"/>
        <v>742302.1</v>
      </c>
      <c r="P61" s="47">
        <f t="shared" si="9"/>
        <v>900000</v>
      </c>
      <c r="Q61" s="47">
        <f t="shared" si="9"/>
        <v>0</v>
      </c>
      <c r="R61" s="47">
        <f t="shared" si="9"/>
        <v>0</v>
      </c>
      <c r="S61" s="47">
        <f t="shared" si="9"/>
        <v>0</v>
      </c>
    </row>
    <row r="62" spans="1:19" ht="99" customHeight="1" x14ac:dyDescent="0.25">
      <c r="A62" s="243">
        <v>2102</v>
      </c>
      <c r="B62" s="226" t="s">
        <v>153</v>
      </c>
      <c r="C62" s="243">
        <v>903</v>
      </c>
      <c r="D62" s="290"/>
      <c r="E62" s="40" t="s">
        <v>20</v>
      </c>
      <c r="F62" s="40" t="s">
        <v>155</v>
      </c>
      <c r="G62" s="40" t="s">
        <v>112</v>
      </c>
      <c r="H62" s="40"/>
      <c r="I62" s="43"/>
      <c r="J62" s="42"/>
      <c r="K62" s="10" t="s">
        <v>29</v>
      </c>
      <c r="L62" s="10" t="s">
        <v>398</v>
      </c>
      <c r="M62" s="10" t="s">
        <v>30</v>
      </c>
      <c r="N62" s="229"/>
      <c r="O62" s="229"/>
      <c r="P62" s="64"/>
      <c r="Q62" s="64"/>
      <c r="R62" s="229"/>
      <c r="S62" s="229"/>
    </row>
    <row r="63" spans="1:19" ht="25.5" customHeight="1" x14ac:dyDescent="0.25">
      <c r="A63" s="244"/>
      <c r="B63" s="242"/>
      <c r="C63" s="244"/>
      <c r="D63" s="291"/>
      <c r="E63" s="41"/>
      <c r="F63" s="41"/>
      <c r="G63" s="41"/>
      <c r="H63" s="160"/>
      <c r="I63" s="211"/>
      <c r="J63" s="207"/>
      <c r="K63" s="84"/>
      <c r="L63" s="84"/>
      <c r="M63" s="84"/>
      <c r="N63" s="231"/>
      <c r="O63" s="231"/>
      <c r="P63" s="66"/>
      <c r="Q63" s="66"/>
      <c r="R63" s="231"/>
      <c r="S63" s="231"/>
    </row>
    <row r="64" spans="1:19" ht="210" customHeight="1" x14ac:dyDescent="0.25">
      <c r="A64" s="12">
        <v>2107</v>
      </c>
      <c r="B64" s="10" t="s">
        <v>48</v>
      </c>
      <c r="C64" s="12">
        <v>903</v>
      </c>
      <c r="D64" s="21" t="s">
        <v>133</v>
      </c>
      <c r="E64" s="10" t="s">
        <v>20</v>
      </c>
      <c r="F64" s="10" t="s">
        <v>134</v>
      </c>
      <c r="G64" s="10" t="s">
        <v>112</v>
      </c>
      <c r="H64" s="10"/>
      <c r="I64" s="10"/>
      <c r="J64" s="10"/>
      <c r="K64" s="10" t="s">
        <v>29</v>
      </c>
      <c r="L64" s="10" t="s">
        <v>135</v>
      </c>
      <c r="M64" s="10" t="s">
        <v>30</v>
      </c>
      <c r="N64" s="46">
        <v>742302.1</v>
      </c>
      <c r="O64" s="46">
        <v>742302.1</v>
      </c>
      <c r="P64" s="46">
        <v>900000</v>
      </c>
      <c r="Q64" s="46">
        <v>0</v>
      </c>
      <c r="R64" s="46">
        <v>0</v>
      </c>
      <c r="S64" s="46">
        <v>0</v>
      </c>
    </row>
    <row r="65" spans="1:19" s="23" customFormat="1" ht="174.75" customHeight="1" x14ac:dyDescent="0.2">
      <c r="A65" s="16">
        <v>2200</v>
      </c>
      <c r="B65" s="17" t="s">
        <v>484</v>
      </c>
      <c r="C65" s="143"/>
      <c r="D65" s="144"/>
      <c r="E65" s="145"/>
      <c r="F65" s="145"/>
      <c r="G65" s="145"/>
      <c r="H65" s="146"/>
      <c r="I65" s="145"/>
      <c r="J65" s="145"/>
      <c r="K65" s="17"/>
      <c r="L65" s="17"/>
      <c r="M65" s="17"/>
      <c r="N65" s="147">
        <f>N66+N71</f>
        <v>16362987.75</v>
      </c>
      <c r="O65" s="147">
        <f t="shared" ref="O65:S65" si="10">O66+O71</f>
        <v>16355728.879999999</v>
      </c>
      <c r="P65" s="147">
        <f t="shared" si="10"/>
        <v>14677002</v>
      </c>
      <c r="Q65" s="147">
        <f t="shared" si="10"/>
        <v>14511259</v>
      </c>
      <c r="R65" s="147">
        <f t="shared" si="10"/>
        <v>14140459</v>
      </c>
      <c r="S65" s="147">
        <f t="shared" si="10"/>
        <v>14140459</v>
      </c>
    </row>
    <row r="66" spans="1:19" ht="45" x14ac:dyDescent="0.25">
      <c r="A66" s="235">
        <v>2201</v>
      </c>
      <c r="B66" s="226" t="s">
        <v>451</v>
      </c>
      <c r="C66" s="238">
        <v>903</v>
      </c>
      <c r="D66" s="240" t="s">
        <v>154</v>
      </c>
      <c r="E66" s="226" t="s">
        <v>20</v>
      </c>
      <c r="F66" s="226" t="s">
        <v>391</v>
      </c>
      <c r="G66" s="243" t="s">
        <v>21</v>
      </c>
      <c r="H66" s="226" t="s">
        <v>24</v>
      </c>
      <c r="I66" s="245" t="s">
        <v>63</v>
      </c>
      <c r="J66" s="243" t="s">
        <v>26</v>
      </c>
      <c r="K66" s="10" t="s">
        <v>29</v>
      </c>
      <c r="L66" s="4"/>
      <c r="M66" s="10" t="s">
        <v>30</v>
      </c>
      <c r="N66" s="229">
        <v>15414737.75</v>
      </c>
      <c r="O66" s="229">
        <v>15407479.119999999</v>
      </c>
      <c r="P66" s="232">
        <v>14677002</v>
      </c>
      <c r="Q66" s="232">
        <v>14511259</v>
      </c>
      <c r="R66" s="229">
        <v>14140459</v>
      </c>
      <c r="S66" s="229">
        <v>14140459</v>
      </c>
    </row>
    <row r="67" spans="1:19" ht="64.5" customHeight="1" x14ac:dyDescent="0.25">
      <c r="A67" s="236"/>
      <c r="B67" s="237"/>
      <c r="C67" s="239"/>
      <c r="D67" s="241"/>
      <c r="E67" s="242"/>
      <c r="F67" s="242"/>
      <c r="G67" s="244"/>
      <c r="H67" s="242"/>
      <c r="I67" s="246"/>
      <c r="J67" s="244"/>
      <c r="K67" s="10" t="s">
        <v>479</v>
      </c>
      <c r="L67" s="10"/>
      <c r="M67" s="10" t="s">
        <v>156</v>
      </c>
      <c r="N67" s="230"/>
      <c r="O67" s="230"/>
      <c r="P67" s="233"/>
      <c r="Q67" s="233"/>
      <c r="R67" s="230"/>
      <c r="S67" s="230"/>
    </row>
    <row r="68" spans="1:19" ht="90" customHeight="1" x14ac:dyDescent="0.25">
      <c r="A68" s="236"/>
      <c r="B68" s="237"/>
      <c r="C68" s="239"/>
      <c r="D68" s="241"/>
      <c r="E68" s="210" t="s">
        <v>22</v>
      </c>
      <c r="F68" s="213" t="s">
        <v>63</v>
      </c>
      <c r="G68" s="210" t="s">
        <v>23</v>
      </c>
      <c r="H68" s="226" t="s">
        <v>27</v>
      </c>
      <c r="I68" s="245" t="s">
        <v>63</v>
      </c>
      <c r="J68" s="226" t="s">
        <v>28</v>
      </c>
      <c r="K68" s="10" t="s">
        <v>159</v>
      </c>
      <c r="L68" s="10"/>
      <c r="M68" s="10" t="s">
        <v>160</v>
      </c>
      <c r="N68" s="230"/>
      <c r="O68" s="230"/>
      <c r="P68" s="233"/>
      <c r="Q68" s="233"/>
      <c r="R68" s="230"/>
      <c r="S68" s="230"/>
    </row>
    <row r="69" spans="1:19" s="23" customFormat="1" ht="75" customHeight="1" x14ac:dyDescent="0.2">
      <c r="A69" s="143"/>
      <c r="B69" s="145"/>
      <c r="C69" s="143"/>
      <c r="D69" s="212"/>
      <c r="E69" s="145"/>
      <c r="F69" s="145"/>
      <c r="G69" s="145"/>
      <c r="H69" s="247"/>
      <c r="I69" s="248"/>
      <c r="J69" s="227"/>
      <c r="K69" s="27" t="s">
        <v>488</v>
      </c>
      <c r="L69" s="27"/>
      <c r="M69" s="27" t="s">
        <v>489</v>
      </c>
      <c r="N69" s="230"/>
      <c r="O69" s="230"/>
      <c r="P69" s="233"/>
      <c r="Q69" s="233"/>
      <c r="R69" s="230"/>
      <c r="S69" s="230"/>
    </row>
    <row r="70" spans="1:19" s="23" customFormat="1" ht="180" customHeight="1" x14ac:dyDescent="0.2">
      <c r="A70" s="143"/>
      <c r="B70" s="145"/>
      <c r="C70" s="143"/>
      <c r="D70" s="144"/>
      <c r="E70" s="145"/>
      <c r="F70" s="145"/>
      <c r="G70" s="145"/>
      <c r="H70" s="228"/>
      <c r="I70" s="249"/>
      <c r="J70" s="228"/>
      <c r="K70" s="84" t="s">
        <v>33</v>
      </c>
      <c r="L70" s="84"/>
      <c r="M70" s="84" t="s">
        <v>38</v>
      </c>
      <c r="N70" s="231"/>
      <c r="O70" s="231"/>
      <c r="P70" s="234"/>
      <c r="Q70" s="234"/>
      <c r="R70" s="231"/>
      <c r="S70" s="231"/>
    </row>
    <row r="71" spans="1:19" ht="96.75" customHeight="1" x14ac:dyDescent="0.25">
      <c r="A71" s="126">
        <v>2202</v>
      </c>
      <c r="B71" s="125" t="s">
        <v>466</v>
      </c>
      <c r="C71" s="126">
        <v>903</v>
      </c>
      <c r="D71" s="127" t="s">
        <v>467</v>
      </c>
      <c r="E71" s="125" t="s">
        <v>20</v>
      </c>
      <c r="F71" s="125" t="s">
        <v>155</v>
      </c>
      <c r="G71" s="125" t="s">
        <v>112</v>
      </c>
      <c r="H71" s="137"/>
      <c r="I71" s="133"/>
      <c r="J71" s="125"/>
      <c r="K71" s="84" t="s">
        <v>29</v>
      </c>
      <c r="L71" s="84" t="s">
        <v>398</v>
      </c>
      <c r="M71" s="84" t="s">
        <v>30</v>
      </c>
      <c r="N71" s="120">
        <v>948250</v>
      </c>
      <c r="O71" s="120">
        <v>948249.76</v>
      </c>
      <c r="P71" s="120">
        <v>0</v>
      </c>
      <c r="Q71" s="120">
        <v>0</v>
      </c>
      <c r="R71" s="120">
        <v>0</v>
      </c>
      <c r="S71" s="120">
        <v>0</v>
      </c>
    </row>
    <row r="72" spans="1:19" s="23" customFormat="1" ht="85.5" x14ac:dyDescent="0.2">
      <c r="A72" s="36"/>
      <c r="B72" s="35" t="s">
        <v>161</v>
      </c>
      <c r="C72" s="36">
        <v>904</v>
      </c>
      <c r="D72" s="37"/>
      <c r="E72" s="35"/>
      <c r="F72" s="35"/>
      <c r="G72" s="35"/>
      <c r="H72" s="35"/>
      <c r="I72" s="35"/>
      <c r="J72" s="35"/>
      <c r="K72" s="35"/>
      <c r="L72" s="35"/>
      <c r="M72" s="35"/>
      <c r="N72" s="48">
        <f t="shared" ref="N72:S72" si="11">N73</f>
        <v>35982472</v>
      </c>
      <c r="O72" s="48">
        <f t="shared" si="11"/>
        <v>35913198.729999997</v>
      </c>
      <c r="P72" s="48">
        <f t="shared" si="11"/>
        <v>29077118.25</v>
      </c>
      <c r="Q72" s="48">
        <f t="shared" si="11"/>
        <v>25674742</v>
      </c>
      <c r="R72" s="48">
        <f t="shared" si="11"/>
        <v>24965742</v>
      </c>
      <c r="S72" s="48">
        <f t="shared" si="11"/>
        <v>24965742</v>
      </c>
    </row>
    <row r="73" spans="1:19" s="23" customFormat="1" ht="128.25" x14ac:dyDescent="0.2">
      <c r="A73" s="138">
        <v>2100</v>
      </c>
      <c r="B73" s="142" t="s">
        <v>486</v>
      </c>
      <c r="C73" s="16">
        <v>904</v>
      </c>
      <c r="D73" s="26"/>
      <c r="E73" s="17"/>
      <c r="F73" s="17"/>
      <c r="G73" s="17"/>
      <c r="H73" s="17"/>
      <c r="I73" s="17"/>
      <c r="J73" s="17"/>
      <c r="K73" s="17"/>
      <c r="L73" s="17"/>
      <c r="M73" s="17"/>
      <c r="N73" s="47">
        <f t="shared" ref="N73:S73" si="12">N74+N78</f>
        <v>35982472</v>
      </c>
      <c r="O73" s="47">
        <f t="shared" si="12"/>
        <v>35913198.729999997</v>
      </c>
      <c r="P73" s="47">
        <f t="shared" si="12"/>
        <v>29077118.25</v>
      </c>
      <c r="Q73" s="47">
        <f t="shared" si="12"/>
        <v>25674742</v>
      </c>
      <c r="R73" s="47">
        <f t="shared" si="12"/>
        <v>24965742</v>
      </c>
      <c r="S73" s="47">
        <f t="shared" si="12"/>
        <v>24965742</v>
      </c>
    </row>
    <row r="74" spans="1:19" ht="135" x14ac:dyDescent="0.25">
      <c r="A74" s="243">
        <v>2111</v>
      </c>
      <c r="B74" s="226" t="s">
        <v>162</v>
      </c>
      <c r="C74" s="243">
        <v>904</v>
      </c>
      <c r="D74" s="240" t="s">
        <v>164</v>
      </c>
      <c r="E74" s="10" t="s">
        <v>163</v>
      </c>
      <c r="F74" s="10" t="s">
        <v>165</v>
      </c>
      <c r="G74" s="10" t="s">
        <v>166</v>
      </c>
      <c r="H74" s="10" t="s">
        <v>167</v>
      </c>
      <c r="I74" s="10" t="s">
        <v>59</v>
      </c>
      <c r="J74" s="10" t="s">
        <v>168</v>
      </c>
      <c r="K74" s="10" t="s">
        <v>172</v>
      </c>
      <c r="L74" s="10"/>
      <c r="M74" s="10" t="s">
        <v>173</v>
      </c>
      <c r="N74" s="232">
        <f>35982472-10282964.45</f>
        <v>25699507.550000001</v>
      </c>
      <c r="O74" s="229">
        <f>35913198.73-10279957.87</f>
        <v>25633240.859999999</v>
      </c>
      <c r="P74" s="64">
        <f>29077118.25-P78</f>
        <v>28799207.890000001</v>
      </c>
      <c r="Q74" s="64">
        <f>25674742-168338</f>
        <v>25506404</v>
      </c>
      <c r="R74" s="229">
        <f>24965742-170000</f>
        <v>24795742</v>
      </c>
      <c r="S74" s="229">
        <v>24795742</v>
      </c>
    </row>
    <row r="75" spans="1:19" ht="285" x14ac:dyDescent="0.25">
      <c r="A75" s="254"/>
      <c r="B75" s="237"/>
      <c r="C75" s="254"/>
      <c r="D75" s="241"/>
      <c r="E75" s="10"/>
      <c r="F75" s="10"/>
      <c r="G75" s="10"/>
      <c r="H75" s="10" t="s">
        <v>169</v>
      </c>
      <c r="I75" s="10" t="s">
        <v>170</v>
      </c>
      <c r="J75" s="10" t="s">
        <v>171</v>
      </c>
      <c r="K75" s="10" t="s">
        <v>174</v>
      </c>
      <c r="L75" s="10"/>
      <c r="M75" s="18">
        <v>40961</v>
      </c>
      <c r="N75" s="233"/>
      <c r="O75" s="230"/>
      <c r="P75" s="65"/>
      <c r="Q75" s="65"/>
      <c r="R75" s="230"/>
      <c r="S75" s="230"/>
    </row>
    <row r="76" spans="1:19" ht="105" x14ac:dyDescent="0.25">
      <c r="A76" s="254"/>
      <c r="B76" s="237"/>
      <c r="C76" s="254"/>
      <c r="D76" s="241"/>
      <c r="E76" s="10"/>
      <c r="F76" s="10"/>
      <c r="G76" s="10"/>
      <c r="H76" s="10"/>
      <c r="I76" s="10"/>
      <c r="J76" s="10"/>
      <c r="K76" s="10" t="s">
        <v>175</v>
      </c>
      <c r="L76" s="10"/>
      <c r="M76" s="18">
        <v>41241</v>
      </c>
      <c r="N76" s="233"/>
      <c r="O76" s="230"/>
      <c r="P76" s="65"/>
      <c r="Q76" s="65"/>
      <c r="R76" s="230"/>
      <c r="S76" s="230"/>
    </row>
    <row r="77" spans="1:19" ht="90" x14ac:dyDescent="0.25">
      <c r="A77" s="244"/>
      <c r="B77" s="242"/>
      <c r="C77" s="244"/>
      <c r="D77" s="251"/>
      <c r="E77" s="10"/>
      <c r="F77" s="10"/>
      <c r="G77" s="10"/>
      <c r="H77" s="10"/>
      <c r="I77" s="10"/>
      <c r="J77" s="10"/>
      <c r="K77" s="10" t="s">
        <v>176</v>
      </c>
      <c r="L77" s="10"/>
      <c r="M77" s="18">
        <v>40443</v>
      </c>
      <c r="N77" s="234"/>
      <c r="O77" s="231"/>
      <c r="P77" s="66"/>
      <c r="Q77" s="66"/>
      <c r="R77" s="231"/>
      <c r="S77" s="231"/>
    </row>
    <row r="78" spans="1:19" ht="45" x14ac:dyDescent="0.25">
      <c r="A78" s="243">
        <v>2115</v>
      </c>
      <c r="B78" s="226" t="s">
        <v>177</v>
      </c>
      <c r="C78" s="243">
        <v>904</v>
      </c>
      <c r="D78" s="240" t="s">
        <v>164</v>
      </c>
      <c r="E78" s="10" t="s">
        <v>178</v>
      </c>
      <c r="F78" s="10" t="s">
        <v>181</v>
      </c>
      <c r="G78" s="10" t="s">
        <v>179</v>
      </c>
      <c r="H78" s="243"/>
      <c r="I78" s="243"/>
      <c r="J78" s="243"/>
      <c r="K78" s="10" t="s">
        <v>29</v>
      </c>
      <c r="L78" s="10" t="s">
        <v>182</v>
      </c>
      <c r="M78" s="10" t="s">
        <v>30</v>
      </c>
      <c r="N78" s="232">
        <v>10282964.449999999</v>
      </c>
      <c r="O78" s="232">
        <v>10279957.869999999</v>
      </c>
      <c r="P78" s="61">
        <v>277910.36</v>
      </c>
      <c r="Q78" s="61">
        <v>168338</v>
      </c>
      <c r="R78" s="232">
        <v>170000</v>
      </c>
      <c r="S78" s="232">
        <v>170000</v>
      </c>
    </row>
    <row r="79" spans="1:19" ht="90" x14ac:dyDescent="0.25">
      <c r="A79" s="254"/>
      <c r="B79" s="237"/>
      <c r="C79" s="254"/>
      <c r="D79" s="241"/>
      <c r="E79" s="10" t="s">
        <v>20</v>
      </c>
      <c r="F79" s="10" t="s">
        <v>180</v>
      </c>
      <c r="G79" s="10" t="s">
        <v>112</v>
      </c>
      <c r="H79" s="254"/>
      <c r="I79" s="254"/>
      <c r="J79" s="254"/>
      <c r="K79" s="10" t="s">
        <v>183</v>
      </c>
      <c r="L79" s="10"/>
      <c r="M79" s="27" t="s">
        <v>423</v>
      </c>
      <c r="N79" s="233"/>
      <c r="O79" s="233"/>
      <c r="P79" s="63"/>
      <c r="Q79" s="63"/>
      <c r="R79" s="233"/>
      <c r="S79" s="233"/>
    </row>
    <row r="80" spans="1:19" ht="105" x14ac:dyDescent="0.25">
      <c r="A80" s="244"/>
      <c r="B80" s="242"/>
      <c r="C80" s="244"/>
      <c r="D80" s="251"/>
      <c r="E80" s="10"/>
      <c r="F80" s="10"/>
      <c r="G80" s="10"/>
      <c r="H80" s="244"/>
      <c r="I80" s="244"/>
      <c r="J80" s="244"/>
      <c r="K80" s="10" t="s">
        <v>184</v>
      </c>
      <c r="L80" s="10"/>
      <c r="M80" s="10" t="s">
        <v>506</v>
      </c>
      <c r="N80" s="234"/>
      <c r="O80" s="234"/>
      <c r="P80" s="62"/>
      <c r="Q80" s="62"/>
      <c r="R80" s="234"/>
      <c r="S80" s="234"/>
    </row>
    <row r="81" spans="1:19" ht="90" x14ac:dyDescent="0.25">
      <c r="A81" s="177"/>
      <c r="B81" s="178"/>
      <c r="C81" s="177"/>
      <c r="D81" s="179"/>
      <c r="E81" s="10"/>
      <c r="F81" s="10"/>
      <c r="G81" s="10"/>
      <c r="H81" s="177"/>
      <c r="I81" s="177"/>
      <c r="J81" s="177"/>
      <c r="K81" s="10" t="s">
        <v>504</v>
      </c>
      <c r="L81" s="10"/>
      <c r="M81" s="10" t="s">
        <v>505</v>
      </c>
      <c r="N81" s="180"/>
      <c r="O81" s="180"/>
      <c r="P81" s="180"/>
      <c r="Q81" s="180"/>
      <c r="R81" s="180"/>
      <c r="S81" s="180"/>
    </row>
    <row r="82" spans="1:19" s="23" customFormat="1" ht="28.5" x14ac:dyDescent="0.2">
      <c r="A82" s="36"/>
      <c r="B82" s="35" t="s">
        <v>185</v>
      </c>
      <c r="C82" s="36">
        <v>906</v>
      </c>
      <c r="D82" s="37"/>
      <c r="E82" s="35"/>
      <c r="F82" s="35"/>
      <c r="G82" s="35"/>
      <c r="H82" s="35"/>
      <c r="I82" s="35"/>
      <c r="J82" s="35"/>
      <c r="K82" s="35"/>
      <c r="L82" s="35"/>
      <c r="M82" s="35"/>
      <c r="N82" s="49">
        <f>N83+N99+N94</f>
        <v>1237349933.1700001</v>
      </c>
      <c r="O82" s="49">
        <f t="shared" ref="O82:S82" si="13">O83+O99+O94</f>
        <v>1227194514.8200002</v>
      </c>
      <c r="P82" s="49">
        <f t="shared" si="13"/>
        <v>1344765005.5899999</v>
      </c>
      <c r="Q82" s="49">
        <f t="shared" si="13"/>
        <v>1213182177</v>
      </c>
      <c r="R82" s="49">
        <f t="shared" si="13"/>
        <v>1205754863</v>
      </c>
      <c r="S82" s="49">
        <f t="shared" si="13"/>
        <v>1205754863</v>
      </c>
    </row>
    <row r="83" spans="1:19" s="23" customFormat="1" ht="128.25" x14ac:dyDescent="0.2">
      <c r="A83" s="139">
        <v>2100</v>
      </c>
      <c r="B83" s="148" t="s">
        <v>486</v>
      </c>
      <c r="C83" s="24"/>
      <c r="D83" s="26"/>
      <c r="E83" s="17"/>
      <c r="F83" s="17"/>
      <c r="G83" s="17"/>
      <c r="H83" s="17"/>
      <c r="I83" s="17"/>
      <c r="J83" s="17"/>
      <c r="K83" s="17"/>
      <c r="L83" s="17"/>
      <c r="M83" s="17"/>
      <c r="N83" s="50">
        <f>N84</f>
        <v>347155948.17000002</v>
      </c>
      <c r="O83" s="50">
        <f t="shared" ref="O83" si="14">O84</f>
        <v>346708371.06999999</v>
      </c>
      <c r="P83" s="50">
        <f t="shared" ref="P83" si="15">P84</f>
        <v>415383865.58999997</v>
      </c>
      <c r="Q83" s="50">
        <f t="shared" ref="Q83" si="16">Q84</f>
        <v>323786203</v>
      </c>
      <c r="R83" s="50">
        <f t="shared" ref="R83" si="17">R84</f>
        <v>316358889</v>
      </c>
      <c r="S83" s="50">
        <f t="shared" ref="S83" si="18">S84</f>
        <v>316358889</v>
      </c>
    </row>
    <row r="84" spans="1:19" ht="195" x14ac:dyDescent="0.25">
      <c r="A84" s="254">
        <v>2117</v>
      </c>
      <c r="B84" s="237" t="s">
        <v>186</v>
      </c>
      <c r="C84" s="254">
        <v>906</v>
      </c>
      <c r="D84" s="241" t="s">
        <v>187</v>
      </c>
      <c r="E84" s="125" t="s">
        <v>20</v>
      </c>
      <c r="F84" s="125" t="s">
        <v>188</v>
      </c>
      <c r="G84" s="125" t="s">
        <v>112</v>
      </c>
      <c r="H84" s="125" t="s">
        <v>189</v>
      </c>
      <c r="I84" s="10" t="s">
        <v>140</v>
      </c>
      <c r="J84" s="10" t="s">
        <v>190</v>
      </c>
      <c r="K84" s="10" t="s">
        <v>193</v>
      </c>
      <c r="L84" s="10"/>
      <c r="M84" s="10" t="s">
        <v>507</v>
      </c>
      <c r="N84" s="232">
        <f>352513802.17-5357854</f>
        <v>347155948.17000002</v>
      </c>
      <c r="O84" s="232">
        <f>351634018.81-4925647.74</f>
        <v>346708371.06999999</v>
      </c>
      <c r="P84" s="61">
        <v>415383865.58999997</v>
      </c>
      <c r="Q84" s="61">
        <f>357589103-33802900</f>
        <v>323786203</v>
      </c>
      <c r="R84" s="232">
        <f>350161789-33802900</f>
        <v>316358889</v>
      </c>
      <c r="S84" s="232">
        <f>350161789-33802900</f>
        <v>316358889</v>
      </c>
    </row>
    <row r="85" spans="1:19" ht="60" x14ac:dyDescent="0.25">
      <c r="A85" s="254"/>
      <c r="B85" s="237"/>
      <c r="C85" s="254"/>
      <c r="D85" s="241"/>
      <c r="E85" s="10"/>
      <c r="F85" s="10"/>
      <c r="G85" s="10"/>
      <c r="H85" s="10" t="s">
        <v>191</v>
      </c>
      <c r="I85" s="10" t="s">
        <v>63</v>
      </c>
      <c r="J85" s="10" t="s">
        <v>192</v>
      </c>
      <c r="K85" s="10" t="s">
        <v>29</v>
      </c>
      <c r="L85" s="10" t="s">
        <v>194</v>
      </c>
      <c r="M85" s="10" t="s">
        <v>30</v>
      </c>
      <c r="N85" s="233"/>
      <c r="O85" s="233"/>
      <c r="P85" s="63"/>
      <c r="Q85" s="63"/>
      <c r="R85" s="233"/>
      <c r="S85" s="233"/>
    </row>
    <row r="86" spans="1:19" ht="90" x14ac:dyDescent="0.25">
      <c r="A86" s="254"/>
      <c r="B86" s="237"/>
      <c r="C86" s="254"/>
      <c r="D86" s="241"/>
      <c r="E86" s="10"/>
      <c r="F86" s="10"/>
      <c r="G86" s="10"/>
      <c r="H86" s="10"/>
      <c r="I86" s="10"/>
      <c r="J86" s="10"/>
      <c r="K86" s="10" t="s">
        <v>199</v>
      </c>
      <c r="L86" s="10"/>
      <c r="M86" s="10" t="s">
        <v>200</v>
      </c>
      <c r="N86" s="233"/>
      <c r="O86" s="233"/>
      <c r="P86" s="63"/>
      <c r="Q86" s="63"/>
      <c r="R86" s="233"/>
      <c r="S86" s="233"/>
    </row>
    <row r="87" spans="1:19" ht="120" x14ac:dyDescent="0.25">
      <c r="A87" s="254"/>
      <c r="B87" s="237"/>
      <c r="C87" s="254"/>
      <c r="D87" s="241"/>
      <c r="E87" s="10"/>
      <c r="F87" s="10"/>
      <c r="G87" s="10"/>
      <c r="H87" s="10"/>
      <c r="I87" s="10"/>
      <c r="J87" s="10"/>
      <c r="K87" s="10" t="s">
        <v>195</v>
      </c>
      <c r="L87" s="10"/>
      <c r="M87" s="10" t="s">
        <v>196</v>
      </c>
      <c r="N87" s="233"/>
      <c r="O87" s="233"/>
      <c r="P87" s="63"/>
      <c r="Q87" s="63"/>
      <c r="R87" s="233"/>
      <c r="S87" s="233"/>
    </row>
    <row r="88" spans="1:19" ht="135" x14ac:dyDescent="0.25">
      <c r="A88" s="254"/>
      <c r="B88" s="237"/>
      <c r="C88" s="254"/>
      <c r="D88" s="241"/>
      <c r="E88" s="10"/>
      <c r="F88" s="10"/>
      <c r="G88" s="10"/>
      <c r="H88" s="10"/>
      <c r="I88" s="10"/>
      <c r="J88" s="10"/>
      <c r="K88" s="10" t="s">
        <v>197</v>
      </c>
      <c r="L88" s="10"/>
      <c r="M88" s="10" t="s">
        <v>198</v>
      </c>
      <c r="N88" s="233"/>
      <c r="O88" s="233"/>
      <c r="P88" s="63"/>
      <c r="Q88" s="63"/>
      <c r="R88" s="233"/>
      <c r="S88" s="233"/>
    </row>
    <row r="89" spans="1:19" ht="195" x14ac:dyDescent="0.25">
      <c r="A89" s="254"/>
      <c r="B89" s="237"/>
      <c r="C89" s="254"/>
      <c r="D89" s="241"/>
      <c r="E89" s="10"/>
      <c r="F89" s="10"/>
      <c r="G89" s="10"/>
      <c r="H89" s="10"/>
      <c r="I89" s="10"/>
      <c r="J89" s="10"/>
      <c r="K89" s="10" t="s">
        <v>513</v>
      </c>
      <c r="L89" s="10"/>
      <c r="M89" s="10" t="s">
        <v>514</v>
      </c>
      <c r="N89" s="233"/>
      <c r="O89" s="233"/>
      <c r="P89" s="63"/>
      <c r="Q89" s="63"/>
      <c r="R89" s="233"/>
      <c r="S89" s="233"/>
    </row>
    <row r="90" spans="1:19" ht="285" x14ac:dyDescent="0.25">
      <c r="A90" s="254"/>
      <c r="B90" s="237"/>
      <c r="C90" s="254"/>
      <c r="D90" s="241"/>
      <c r="E90" s="10"/>
      <c r="F90" s="10"/>
      <c r="G90" s="10"/>
      <c r="H90" s="10"/>
      <c r="I90" s="10"/>
      <c r="J90" s="10"/>
      <c r="K90" s="10" t="s">
        <v>424</v>
      </c>
      <c r="L90" s="10"/>
      <c r="M90" s="10" t="s">
        <v>425</v>
      </c>
      <c r="N90" s="233"/>
      <c r="O90" s="233"/>
      <c r="P90" s="63"/>
      <c r="Q90" s="63"/>
      <c r="R90" s="233"/>
      <c r="S90" s="233"/>
    </row>
    <row r="91" spans="1:19" ht="120" x14ac:dyDescent="0.25">
      <c r="A91" s="254"/>
      <c r="B91" s="237"/>
      <c r="C91" s="254"/>
      <c r="D91" s="241"/>
      <c r="E91" s="10"/>
      <c r="F91" s="10"/>
      <c r="G91" s="10"/>
      <c r="H91" s="10"/>
      <c r="I91" s="10"/>
      <c r="J91" s="10"/>
      <c r="K91" s="10" t="s">
        <v>521</v>
      </c>
      <c r="L91" s="10"/>
      <c r="M91" s="10" t="s">
        <v>522</v>
      </c>
      <c r="N91" s="233"/>
      <c r="O91" s="233"/>
      <c r="P91" s="63"/>
      <c r="Q91" s="63"/>
      <c r="R91" s="233"/>
      <c r="S91" s="233"/>
    </row>
    <row r="92" spans="1:19" ht="90" x14ac:dyDescent="0.25">
      <c r="A92" s="244"/>
      <c r="B92" s="242"/>
      <c r="C92" s="244"/>
      <c r="D92" s="251"/>
      <c r="E92" s="10"/>
      <c r="F92" s="10"/>
      <c r="G92" s="10"/>
      <c r="H92" s="10"/>
      <c r="I92" s="10"/>
      <c r="J92" s="10"/>
      <c r="K92" s="10" t="s">
        <v>201</v>
      </c>
      <c r="L92" s="10"/>
      <c r="M92" s="10" t="s">
        <v>527</v>
      </c>
      <c r="N92" s="234"/>
      <c r="O92" s="234"/>
      <c r="P92" s="62"/>
      <c r="Q92" s="62"/>
      <c r="R92" s="234"/>
      <c r="S92" s="234"/>
    </row>
    <row r="93" spans="1:19" ht="150" x14ac:dyDescent="0.25">
      <c r="A93" s="202"/>
      <c r="B93" s="205"/>
      <c r="C93" s="201"/>
      <c r="D93" s="203"/>
      <c r="E93" s="10"/>
      <c r="F93" s="10"/>
      <c r="G93" s="10"/>
      <c r="H93" s="10"/>
      <c r="I93" s="10"/>
      <c r="J93" s="10"/>
      <c r="K93" s="10" t="s">
        <v>528</v>
      </c>
      <c r="L93" s="10"/>
      <c r="M93" s="10" t="s">
        <v>529</v>
      </c>
      <c r="N93" s="200"/>
      <c r="O93" s="200"/>
      <c r="P93" s="200"/>
      <c r="Q93" s="200"/>
      <c r="R93" s="200"/>
      <c r="S93" s="200"/>
    </row>
    <row r="94" spans="1:19" s="23" customFormat="1" ht="171" x14ac:dyDescent="0.2">
      <c r="A94" s="16">
        <v>2200</v>
      </c>
      <c r="B94" s="17" t="s">
        <v>484</v>
      </c>
      <c r="C94" s="92"/>
      <c r="D94" s="93"/>
      <c r="E94" s="17"/>
      <c r="F94" s="17"/>
      <c r="G94" s="17"/>
      <c r="H94" s="17"/>
      <c r="I94" s="17"/>
      <c r="J94" s="17"/>
      <c r="K94" s="17"/>
      <c r="L94" s="17"/>
      <c r="M94" s="17"/>
      <c r="N94" s="50">
        <f>N95+N97</f>
        <v>43507101</v>
      </c>
      <c r="O94" s="50">
        <f t="shared" ref="O94:S94" si="19">O95+O97</f>
        <v>43369823.640000001</v>
      </c>
      <c r="P94" s="50">
        <f t="shared" si="19"/>
        <v>46788520</v>
      </c>
      <c r="Q94" s="50">
        <f t="shared" si="19"/>
        <v>43760874</v>
      </c>
      <c r="R94" s="50">
        <f t="shared" si="19"/>
        <v>43760874</v>
      </c>
      <c r="S94" s="50">
        <f t="shared" si="19"/>
        <v>43760874</v>
      </c>
    </row>
    <row r="95" spans="1:19" ht="105" x14ac:dyDescent="0.25">
      <c r="A95" s="94">
        <v>2201</v>
      </c>
      <c r="B95" s="136" t="s">
        <v>451</v>
      </c>
      <c r="C95" s="134">
        <v>906</v>
      </c>
      <c r="D95" s="123" t="s">
        <v>233</v>
      </c>
      <c r="E95" s="95" t="s">
        <v>20</v>
      </c>
      <c r="F95" s="10" t="s">
        <v>391</v>
      </c>
      <c r="G95" s="10" t="s">
        <v>21</v>
      </c>
      <c r="H95" s="10" t="s">
        <v>24</v>
      </c>
      <c r="I95" s="10" t="s">
        <v>63</v>
      </c>
      <c r="J95" s="10" t="s">
        <v>26</v>
      </c>
      <c r="K95" s="10" t="s">
        <v>29</v>
      </c>
      <c r="L95" s="10"/>
      <c r="M95" s="10" t="s">
        <v>30</v>
      </c>
      <c r="N95" s="232">
        <v>6165990</v>
      </c>
      <c r="O95" s="232">
        <v>6070978.6500000004</v>
      </c>
      <c r="P95" s="232">
        <v>6399677</v>
      </c>
      <c r="Q95" s="232">
        <v>6425541</v>
      </c>
      <c r="R95" s="232">
        <v>6425541</v>
      </c>
      <c r="S95" s="232">
        <v>6425541</v>
      </c>
    </row>
    <row r="96" spans="1:19" ht="285" x14ac:dyDescent="0.25">
      <c r="A96" s="113"/>
      <c r="B96" s="137"/>
      <c r="C96" s="114"/>
      <c r="D96" s="124"/>
      <c r="E96" s="95" t="s">
        <v>22</v>
      </c>
      <c r="F96" s="10" t="s">
        <v>63</v>
      </c>
      <c r="G96" s="10" t="s">
        <v>23</v>
      </c>
      <c r="H96" s="10" t="s">
        <v>27</v>
      </c>
      <c r="I96" s="11" t="s">
        <v>63</v>
      </c>
      <c r="J96" s="10" t="s">
        <v>28</v>
      </c>
      <c r="K96" s="10" t="s">
        <v>199</v>
      </c>
      <c r="L96" s="4"/>
      <c r="M96" s="10" t="s">
        <v>200</v>
      </c>
      <c r="N96" s="234"/>
      <c r="O96" s="234"/>
      <c r="P96" s="234"/>
      <c r="Q96" s="234"/>
      <c r="R96" s="234"/>
      <c r="S96" s="234"/>
    </row>
    <row r="97" spans="1:19" ht="97.5" customHeight="1" x14ac:dyDescent="0.25">
      <c r="A97" s="131">
        <v>2206</v>
      </c>
      <c r="B97" s="292" t="s">
        <v>453</v>
      </c>
      <c r="C97" s="134">
        <v>906</v>
      </c>
      <c r="D97" s="123" t="s">
        <v>233</v>
      </c>
      <c r="E97" s="95" t="s">
        <v>20</v>
      </c>
      <c r="F97" s="10" t="s">
        <v>392</v>
      </c>
      <c r="G97" s="10" t="s">
        <v>21</v>
      </c>
      <c r="H97" s="10"/>
      <c r="I97" s="10"/>
      <c r="J97" s="10"/>
      <c r="K97" s="10" t="s">
        <v>29</v>
      </c>
      <c r="L97" s="10"/>
      <c r="M97" s="10" t="s">
        <v>30</v>
      </c>
      <c r="N97" s="232">
        <v>37341111</v>
      </c>
      <c r="O97" s="232">
        <v>37298844.990000002</v>
      </c>
      <c r="P97" s="232">
        <v>40388843</v>
      </c>
      <c r="Q97" s="232">
        <v>37335333</v>
      </c>
      <c r="R97" s="232">
        <v>37335333</v>
      </c>
      <c r="S97" s="232">
        <v>37335333</v>
      </c>
    </row>
    <row r="98" spans="1:19" ht="196.5" customHeight="1" x14ac:dyDescent="0.25">
      <c r="A98" s="132"/>
      <c r="B98" s="293"/>
      <c r="C98" s="135"/>
      <c r="D98" s="127"/>
      <c r="E98" s="95"/>
      <c r="F98" s="10"/>
      <c r="G98" s="10"/>
      <c r="H98" s="10"/>
      <c r="I98" s="10"/>
      <c r="J98" s="10"/>
      <c r="K98" s="10" t="s">
        <v>480</v>
      </c>
      <c r="L98" s="10"/>
      <c r="M98" s="10" t="s">
        <v>481</v>
      </c>
      <c r="N98" s="234"/>
      <c r="O98" s="234"/>
      <c r="P98" s="234"/>
      <c r="Q98" s="234"/>
      <c r="R98" s="234"/>
      <c r="S98" s="234"/>
    </row>
    <row r="99" spans="1:19" s="23" customFormat="1" ht="242.25" x14ac:dyDescent="0.2">
      <c r="A99" s="16">
        <v>2600</v>
      </c>
      <c r="B99" s="17" t="s">
        <v>485</v>
      </c>
      <c r="C99" s="24"/>
      <c r="D99" s="26"/>
      <c r="E99" s="17"/>
      <c r="F99" s="17"/>
      <c r="G99" s="17"/>
      <c r="H99" s="17"/>
      <c r="I99" s="17"/>
      <c r="J99" s="17"/>
      <c r="K99" s="17"/>
      <c r="L99" s="17"/>
      <c r="M99" s="17"/>
      <c r="N99" s="50">
        <f>N100++N102+N104+N105+N110++N107+N109</f>
        <v>846686884</v>
      </c>
      <c r="O99" s="50">
        <f t="shared" ref="O99:S99" si="20">O100++O102+O104+O105+O110++O107+O109</f>
        <v>837116320.11000001</v>
      </c>
      <c r="P99" s="50">
        <f t="shared" si="20"/>
        <v>882592620</v>
      </c>
      <c r="Q99" s="50">
        <f t="shared" si="20"/>
        <v>845635100</v>
      </c>
      <c r="R99" s="50">
        <f t="shared" si="20"/>
        <v>845635100</v>
      </c>
      <c r="S99" s="50">
        <f t="shared" si="20"/>
        <v>845635100</v>
      </c>
    </row>
    <row r="100" spans="1:19" ht="235.5" customHeight="1" x14ac:dyDescent="0.25">
      <c r="A100" s="243">
        <v>2622</v>
      </c>
      <c r="B100" s="226" t="s">
        <v>202</v>
      </c>
      <c r="C100" s="243">
        <v>906</v>
      </c>
      <c r="D100" s="240" t="s">
        <v>203</v>
      </c>
      <c r="E100" s="10" t="s">
        <v>81</v>
      </c>
      <c r="F100" s="10" t="s">
        <v>204</v>
      </c>
      <c r="G100" s="10" t="s">
        <v>83</v>
      </c>
      <c r="H100" s="226"/>
      <c r="I100" s="226"/>
      <c r="J100" s="226"/>
      <c r="K100" s="10" t="s">
        <v>208</v>
      </c>
      <c r="L100" s="10"/>
      <c r="M100" s="10" t="s">
        <v>108</v>
      </c>
      <c r="N100" s="232">
        <v>444809000</v>
      </c>
      <c r="O100" s="232">
        <v>444318300</v>
      </c>
      <c r="P100" s="61">
        <v>451247900</v>
      </c>
      <c r="Q100" s="61">
        <v>452078000</v>
      </c>
      <c r="R100" s="232">
        <v>452078000</v>
      </c>
      <c r="S100" s="232">
        <v>452078000</v>
      </c>
    </row>
    <row r="101" spans="1:19" ht="60" x14ac:dyDescent="0.25">
      <c r="A101" s="244"/>
      <c r="B101" s="242"/>
      <c r="C101" s="244"/>
      <c r="D101" s="251"/>
      <c r="E101" s="9" t="s">
        <v>205</v>
      </c>
      <c r="F101" s="10" t="s">
        <v>206</v>
      </c>
      <c r="G101" s="10" t="s">
        <v>207</v>
      </c>
      <c r="H101" s="242"/>
      <c r="I101" s="242"/>
      <c r="J101" s="242"/>
      <c r="K101" s="6"/>
      <c r="L101" s="4"/>
      <c r="M101" s="9"/>
      <c r="N101" s="234"/>
      <c r="O101" s="234"/>
      <c r="P101" s="62"/>
      <c r="Q101" s="62"/>
      <c r="R101" s="234"/>
      <c r="S101" s="234"/>
    </row>
    <row r="102" spans="1:19" ht="270" x14ac:dyDescent="0.25">
      <c r="A102" s="12">
        <v>2622</v>
      </c>
      <c r="B102" s="10" t="s">
        <v>209</v>
      </c>
      <c r="C102" s="12">
        <v>906</v>
      </c>
      <c r="D102" s="21" t="s">
        <v>210</v>
      </c>
      <c r="E102" s="10" t="s">
        <v>81</v>
      </c>
      <c r="F102" s="10" t="s">
        <v>211</v>
      </c>
      <c r="G102" s="10" t="s">
        <v>83</v>
      </c>
      <c r="H102" s="10" t="s">
        <v>212</v>
      </c>
      <c r="I102" s="10" t="s">
        <v>213</v>
      </c>
      <c r="J102" s="10" t="s">
        <v>214</v>
      </c>
      <c r="K102" s="10" t="s">
        <v>215</v>
      </c>
      <c r="L102" s="10"/>
      <c r="M102" s="10" t="s">
        <v>216</v>
      </c>
      <c r="N102" s="46">
        <v>34230200</v>
      </c>
      <c r="O102" s="46">
        <v>33104282.84</v>
      </c>
      <c r="P102" s="46">
        <v>33802900</v>
      </c>
      <c r="Q102" s="46">
        <v>33802900</v>
      </c>
      <c r="R102" s="46">
        <v>33802900</v>
      </c>
      <c r="S102" s="46">
        <v>33802900</v>
      </c>
    </row>
    <row r="103" spans="1:19" ht="90" x14ac:dyDescent="0.25">
      <c r="A103" s="12"/>
      <c r="B103" s="10"/>
      <c r="C103" s="12"/>
      <c r="D103" s="21"/>
      <c r="E103" s="10"/>
      <c r="F103" s="10"/>
      <c r="G103" s="10"/>
      <c r="H103" s="10"/>
      <c r="I103" s="10"/>
      <c r="J103" s="10"/>
      <c r="K103" s="6" t="s">
        <v>515</v>
      </c>
      <c r="L103" s="4"/>
      <c r="M103" s="9" t="s">
        <v>516</v>
      </c>
      <c r="N103" s="46"/>
      <c r="O103" s="46"/>
      <c r="P103" s="46"/>
      <c r="Q103" s="46"/>
      <c r="R103" s="46"/>
      <c r="S103" s="46"/>
    </row>
    <row r="104" spans="1:19" ht="409.5" x14ac:dyDescent="0.25">
      <c r="A104" s="12">
        <v>2640</v>
      </c>
      <c r="B104" s="10" t="s">
        <v>217</v>
      </c>
      <c r="C104" s="12">
        <v>906</v>
      </c>
      <c r="D104" s="21" t="s">
        <v>230</v>
      </c>
      <c r="E104" s="10" t="s">
        <v>81</v>
      </c>
      <c r="F104" s="10" t="s">
        <v>218</v>
      </c>
      <c r="G104" s="10" t="s">
        <v>83</v>
      </c>
      <c r="H104" s="10" t="s">
        <v>219</v>
      </c>
      <c r="I104" s="10" t="s">
        <v>213</v>
      </c>
      <c r="J104" s="10" t="s">
        <v>220</v>
      </c>
      <c r="K104" s="10" t="s">
        <v>221</v>
      </c>
      <c r="L104" s="10"/>
      <c r="M104" s="10" t="s">
        <v>222</v>
      </c>
      <c r="N104" s="46">
        <v>2216300</v>
      </c>
      <c r="O104" s="46">
        <v>2048160.07</v>
      </c>
      <c r="P104" s="46">
        <v>2214000</v>
      </c>
      <c r="Q104" s="46">
        <v>2214000</v>
      </c>
      <c r="R104" s="46">
        <v>2214000</v>
      </c>
      <c r="S104" s="46">
        <v>2214000</v>
      </c>
    </row>
    <row r="105" spans="1:19" ht="75" x14ac:dyDescent="0.25">
      <c r="A105" s="243">
        <v>2622</v>
      </c>
      <c r="B105" s="226" t="s">
        <v>223</v>
      </c>
      <c r="C105" s="243">
        <v>906</v>
      </c>
      <c r="D105" s="240" t="s">
        <v>144</v>
      </c>
      <c r="E105" s="226" t="s">
        <v>81</v>
      </c>
      <c r="F105" s="226" t="s">
        <v>224</v>
      </c>
      <c r="G105" s="226" t="s">
        <v>83</v>
      </c>
      <c r="H105" s="226" t="s">
        <v>225</v>
      </c>
      <c r="I105" s="226" t="s">
        <v>63</v>
      </c>
      <c r="J105" s="226" t="s">
        <v>226</v>
      </c>
      <c r="K105" s="10" t="s">
        <v>227</v>
      </c>
      <c r="L105" s="10"/>
      <c r="M105" s="10" t="s">
        <v>228</v>
      </c>
      <c r="N105" s="232">
        <v>7910500</v>
      </c>
      <c r="O105" s="232">
        <v>7546441.3099999996</v>
      </c>
      <c r="P105" s="61">
        <v>8860300</v>
      </c>
      <c r="Q105" s="61">
        <v>8860300</v>
      </c>
      <c r="R105" s="232">
        <v>8860300</v>
      </c>
      <c r="S105" s="232">
        <v>8860300</v>
      </c>
    </row>
    <row r="106" spans="1:19" ht="90" customHeight="1" x14ac:dyDescent="0.25">
      <c r="A106" s="244"/>
      <c r="B106" s="242"/>
      <c r="C106" s="244"/>
      <c r="D106" s="251"/>
      <c r="E106" s="242"/>
      <c r="F106" s="242"/>
      <c r="G106" s="242"/>
      <c r="H106" s="242"/>
      <c r="I106" s="242"/>
      <c r="J106" s="242"/>
      <c r="K106" s="10"/>
      <c r="L106" s="10"/>
      <c r="M106" s="10"/>
      <c r="N106" s="234"/>
      <c r="O106" s="234"/>
      <c r="P106" s="62"/>
      <c r="Q106" s="62"/>
      <c r="R106" s="234"/>
      <c r="S106" s="234"/>
    </row>
    <row r="107" spans="1:19" ht="225" x14ac:dyDescent="0.25">
      <c r="A107" s="243">
        <v>2622</v>
      </c>
      <c r="B107" s="226" t="s">
        <v>229</v>
      </c>
      <c r="C107" s="243">
        <v>906</v>
      </c>
      <c r="D107" s="240" t="s">
        <v>230</v>
      </c>
      <c r="E107" s="10" t="s">
        <v>81</v>
      </c>
      <c r="F107" s="10" t="s">
        <v>224</v>
      </c>
      <c r="G107" s="10" t="s">
        <v>83</v>
      </c>
      <c r="H107" s="243"/>
      <c r="I107" s="243"/>
      <c r="J107" s="243"/>
      <c r="K107" s="10" t="s">
        <v>231</v>
      </c>
      <c r="L107" s="10"/>
      <c r="M107" s="10" t="s">
        <v>232</v>
      </c>
      <c r="N107" s="232">
        <v>342471530</v>
      </c>
      <c r="O107" s="232">
        <v>335482060.51999998</v>
      </c>
      <c r="P107" s="61">
        <v>367408980</v>
      </c>
      <c r="Q107" s="61">
        <v>329693700</v>
      </c>
      <c r="R107" s="232">
        <v>329693700</v>
      </c>
      <c r="S107" s="232">
        <v>329693700</v>
      </c>
    </row>
    <row r="108" spans="1:19" ht="60" x14ac:dyDescent="0.25">
      <c r="A108" s="244"/>
      <c r="B108" s="242"/>
      <c r="C108" s="244"/>
      <c r="D108" s="251"/>
      <c r="E108" s="10" t="s">
        <v>205</v>
      </c>
      <c r="F108" s="10" t="s">
        <v>206</v>
      </c>
      <c r="G108" s="10" t="s">
        <v>207</v>
      </c>
      <c r="H108" s="244"/>
      <c r="I108" s="244"/>
      <c r="J108" s="244"/>
      <c r="K108" s="10"/>
      <c r="L108" s="10"/>
      <c r="M108" s="10"/>
      <c r="N108" s="234"/>
      <c r="O108" s="234"/>
      <c r="P108" s="62"/>
      <c r="Q108" s="62"/>
      <c r="R108" s="234"/>
      <c r="S108" s="234"/>
    </row>
    <row r="109" spans="1:19" ht="315" x14ac:dyDescent="0.25">
      <c r="A109" s="104">
        <v>2643</v>
      </c>
      <c r="B109" s="103" t="s">
        <v>476</v>
      </c>
      <c r="C109" s="104">
        <v>906</v>
      </c>
      <c r="D109" s="105" t="s">
        <v>335</v>
      </c>
      <c r="E109" s="10" t="s">
        <v>81</v>
      </c>
      <c r="F109" s="10" t="s">
        <v>234</v>
      </c>
      <c r="G109" s="10" t="s">
        <v>83</v>
      </c>
      <c r="H109" s="104"/>
      <c r="I109" s="104"/>
      <c r="J109" s="104"/>
      <c r="K109" s="10" t="s">
        <v>530</v>
      </c>
      <c r="L109" s="10"/>
      <c r="M109" s="10" t="s">
        <v>531</v>
      </c>
      <c r="N109" s="101">
        <v>9691500</v>
      </c>
      <c r="O109" s="101">
        <v>9691427.6300000008</v>
      </c>
      <c r="P109" s="101">
        <v>11668200</v>
      </c>
      <c r="Q109" s="101">
        <v>11668200</v>
      </c>
      <c r="R109" s="101">
        <v>11668200</v>
      </c>
      <c r="S109" s="101">
        <v>11668200</v>
      </c>
    </row>
    <row r="110" spans="1:19" ht="225" x14ac:dyDescent="0.25">
      <c r="A110" s="12">
        <v>2642</v>
      </c>
      <c r="B110" s="10" t="s">
        <v>457</v>
      </c>
      <c r="C110" s="12">
        <v>906</v>
      </c>
      <c r="D110" s="21" t="s">
        <v>233</v>
      </c>
      <c r="E110" s="10" t="s">
        <v>81</v>
      </c>
      <c r="F110" s="10" t="s">
        <v>234</v>
      </c>
      <c r="G110" s="10" t="s">
        <v>83</v>
      </c>
      <c r="H110" s="10" t="s">
        <v>235</v>
      </c>
      <c r="I110" s="10" t="s">
        <v>63</v>
      </c>
      <c r="J110" s="10" t="s">
        <v>28</v>
      </c>
      <c r="K110" s="10" t="s">
        <v>236</v>
      </c>
      <c r="L110" s="10"/>
      <c r="M110" s="10" t="s">
        <v>237</v>
      </c>
      <c r="N110" s="46">
        <v>5357854</v>
      </c>
      <c r="O110" s="46">
        <v>4925647.74</v>
      </c>
      <c r="P110" s="46">
        <v>7390340</v>
      </c>
      <c r="Q110" s="46">
        <v>7318000</v>
      </c>
      <c r="R110" s="46">
        <v>7318000</v>
      </c>
      <c r="S110" s="46">
        <v>7318000</v>
      </c>
    </row>
    <row r="111" spans="1:19" s="23" customFormat="1" ht="42.75" x14ac:dyDescent="0.2">
      <c r="A111" s="36"/>
      <c r="B111" s="35" t="s">
        <v>399</v>
      </c>
      <c r="C111" s="36">
        <v>908</v>
      </c>
      <c r="D111" s="37"/>
      <c r="E111" s="35"/>
      <c r="F111" s="35"/>
      <c r="G111" s="35"/>
      <c r="H111" s="35"/>
      <c r="I111" s="35"/>
      <c r="J111" s="35"/>
      <c r="K111" s="35"/>
      <c r="L111" s="35"/>
      <c r="M111" s="35"/>
      <c r="N111" s="48">
        <f t="shared" ref="N111:S111" si="21">N118+N112</f>
        <v>118456878.59999999</v>
      </c>
      <c r="O111" s="48">
        <f t="shared" si="21"/>
        <v>118456674.84</v>
      </c>
      <c r="P111" s="48">
        <f t="shared" si="21"/>
        <v>126912425</v>
      </c>
      <c r="Q111" s="48">
        <f t="shared" si="21"/>
        <v>122348025</v>
      </c>
      <c r="R111" s="48">
        <f t="shared" si="21"/>
        <v>122348025</v>
      </c>
      <c r="S111" s="48">
        <f t="shared" si="21"/>
        <v>122348025</v>
      </c>
    </row>
    <row r="112" spans="1:19" s="23" customFormat="1" ht="171" x14ac:dyDescent="0.2">
      <c r="A112" s="99">
        <v>2200</v>
      </c>
      <c r="B112" s="31" t="s">
        <v>484</v>
      </c>
      <c r="C112" s="99"/>
      <c r="D112" s="93"/>
      <c r="E112" s="31"/>
      <c r="F112" s="31"/>
      <c r="G112" s="31"/>
      <c r="H112" s="31"/>
      <c r="I112" s="31"/>
      <c r="J112" s="31"/>
      <c r="K112" s="17"/>
      <c r="L112" s="17"/>
      <c r="M112" s="17"/>
      <c r="N112" s="172">
        <f>N115+N113</f>
        <v>1365035</v>
      </c>
      <c r="O112" s="172">
        <f t="shared" ref="O112:S112" si="22">O115+O113</f>
        <v>1364851.29</v>
      </c>
      <c r="P112" s="172">
        <f t="shared" si="22"/>
        <v>1747575</v>
      </c>
      <c r="Q112" s="172">
        <f t="shared" si="22"/>
        <v>1392825</v>
      </c>
      <c r="R112" s="172">
        <f t="shared" si="22"/>
        <v>1392825</v>
      </c>
      <c r="S112" s="172">
        <f t="shared" si="22"/>
        <v>1392825</v>
      </c>
    </row>
    <row r="113" spans="1:19" ht="45" customHeight="1" x14ac:dyDescent="0.25">
      <c r="A113" s="168">
        <v>2201</v>
      </c>
      <c r="B113" s="136" t="s">
        <v>451</v>
      </c>
      <c r="C113" s="168">
        <v>908</v>
      </c>
      <c r="D113" s="173" t="s">
        <v>413</v>
      </c>
      <c r="E113" s="226" t="s">
        <v>20</v>
      </c>
      <c r="F113" s="136" t="s">
        <v>492</v>
      </c>
      <c r="G113" s="136" t="s">
        <v>112</v>
      </c>
      <c r="H113" s="136"/>
      <c r="I113" s="136"/>
      <c r="J113" s="165"/>
      <c r="K113" s="95" t="s">
        <v>29</v>
      </c>
      <c r="L113" s="10"/>
      <c r="M113" s="86" t="s">
        <v>30</v>
      </c>
      <c r="N113" s="87">
        <v>290000</v>
      </c>
      <c r="O113" s="87">
        <v>290000</v>
      </c>
      <c r="P113" s="87">
        <v>354750</v>
      </c>
      <c r="Q113" s="87">
        <v>0</v>
      </c>
      <c r="R113" s="87"/>
      <c r="S113" s="162"/>
    </row>
    <row r="114" spans="1:19" ht="75" x14ac:dyDescent="0.25">
      <c r="A114" s="169"/>
      <c r="B114" s="160"/>
      <c r="C114" s="169"/>
      <c r="D114" s="174"/>
      <c r="E114" s="242"/>
      <c r="F114" s="160"/>
      <c r="G114" s="160"/>
      <c r="H114" s="160"/>
      <c r="I114" s="160"/>
      <c r="J114" s="166"/>
      <c r="K114" s="95" t="s">
        <v>493</v>
      </c>
      <c r="L114" s="10"/>
      <c r="M114" s="86" t="s">
        <v>494</v>
      </c>
      <c r="N114" s="88"/>
      <c r="O114" s="88"/>
      <c r="P114" s="88"/>
      <c r="Q114" s="88"/>
      <c r="R114" s="88"/>
      <c r="S114" s="164"/>
    </row>
    <row r="115" spans="1:19" ht="120" x14ac:dyDescent="0.25">
      <c r="A115" s="114">
        <v>2218</v>
      </c>
      <c r="B115" s="170" t="s">
        <v>417</v>
      </c>
      <c r="C115" s="167">
        <v>908</v>
      </c>
      <c r="D115" s="161" t="s">
        <v>418</v>
      </c>
      <c r="E115" s="166" t="s">
        <v>20</v>
      </c>
      <c r="F115" s="166" t="s">
        <v>419</v>
      </c>
      <c r="G115" s="166" t="s">
        <v>112</v>
      </c>
      <c r="H115" s="166" t="s">
        <v>24</v>
      </c>
      <c r="I115" s="166" t="s">
        <v>346</v>
      </c>
      <c r="J115" s="166" t="s">
        <v>26</v>
      </c>
      <c r="K115" s="10" t="s">
        <v>420</v>
      </c>
      <c r="L115" s="10"/>
      <c r="M115" s="86" t="s">
        <v>421</v>
      </c>
      <c r="N115" s="171">
        <v>1075035</v>
      </c>
      <c r="O115" s="171">
        <v>1074851.29</v>
      </c>
      <c r="P115" s="171">
        <v>1392825</v>
      </c>
      <c r="Q115" s="171">
        <v>1392825</v>
      </c>
      <c r="R115" s="171">
        <v>1392825</v>
      </c>
      <c r="S115" s="163">
        <v>1392825</v>
      </c>
    </row>
    <row r="116" spans="1:19" ht="120" x14ac:dyDescent="0.25">
      <c r="A116" s="114"/>
      <c r="B116" s="170"/>
      <c r="C116" s="193"/>
      <c r="D116" s="189"/>
      <c r="E116" s="190"/>
      <c r="F116" s="190"/>
      <c r="G116" s="190"/>
      <c r="H116" s="190"/>
      <c r="I116" s="190"/>
      <c r="J116" s="190"/>
      <c r="K116" s="10" t="s">
        <v>519</v>
      </c>
      <c r="L116" s="10"/>
      <c r="M116" s="86" t="s">
        <v>520</v>
      </c>
      <c r="N116" s="192"/>
      <c r="O116" s="192"/>
      <c r="P116" s="192"/>
      <c r="Q116" s="192"/>
      <c r="R116" s="192"/>
      <c r="S116" s="191"/>
    </row>
    <row r="117" spans="1:19" ht="180" x14ac:dyDescent="0.25">
      <c r="A117" s="114"/>
      <c r="B117" s="170"/>
      <c r="C117" s="149"/>
      <c r="D117" s="21"/>
      <c r="E117" s="10"/>
      <c r="F117" s="10"/>
      <c r="G117" s="10"/>
      <c r="H117" s="10"/>
      <c r="I117" s="10"/>
      <c r="J117" s="10"/>
      <c r="K117" s="10" t="s">
        <v>490</v>
      </c>
      <c r="L117" s="10"/>
      <c r="M117" s="86" t="s">
        <v>491</v>
      </c>
      <c r="N117" s="171"/>
      <c r="O117" s="171"/>
      <c r="P117" s="171"/>
      <c r="Q117" s="171"/>
      <c r="R117" s="171"/>
      <c r="S117" s="163"/>
    </row>
    <row r="118" spans="1:19" s="23" customFormat="1" ht="234.75" customHeight="1" x14ac:dyDescent="0.2">
      <c r="A118" s="143">
        <v>2600</v>
      </c>
      <c r="B118" s="145" t="s">
        <v>485</v>
      </c>
      <c r="C118" s="16"/>
      <c r="D118" s="26"/>
      <c r="E118" s="17"/>
      <c r="F118" s="17"/>
      <c r="G118" s="17"/>
      <c r="H118" s="17"/>
      <c r="I118" s="17"/>
      <c r="J118" s="17"/>
      <c r="K118" s="17"/>
      <c r="L118" s="17"/>
      <c r="M118" s="17"/>
      <c r="N118" s="47">
        <f>SUM(N119:N122)</f>
        <v>117091843.59999999</v>
      </c>
      <c r="O118" s="47">
        <f t="shared" ref="O118:S118" si="23">SUM(O119:O122)</f>
        <v>117091823.55</v>
      </c>
      <c r="P118" s="47">
        <f t="shared" si="23"/>
        <v>125164850</v>
      </c>
      <c r="Q118" s="47">
        <f t="shared" si="23"/>
        <v>120955200</v>
      </c>
      <c r="R118" s="47">
        <f t="shared" si="23"/>
        <v>120955200</v>
      </c>
      <c r="S118" s="47">
        <f t="shared" si="23"/>
        <v>120955200</v>
      </c>
    </row>
    <row r="119" spans="1:19" ht="255" x14ac:dyDescent="0.25">
      <c r="A119" s="243">
        <v>2640</v>
      </c>
      <c r="B119" s="10" t="s">
        <v>400</v>
      </c>
      <c r="C119" s="12">
        <v>908</v>
      </c>
      <c r="D119" s="21" t="s">
        <v>210</v>
      </c>
      <c r="E119" s="10" t="s">
        <v>81</v>
      </c>
      <c r="F119" s="10" t="s">
        <v>401</v>
      </c>
      <c r="G119" s="10" t="s">
        <v>83</v>
      </c>
      <c r="H119" s="10" t="s">
        <v>402</v>
      </c>
      <c r="I119" s="10" t="s">
        <v>403</v>
      </c>
      <c r="J119" s="10" t="s">
        <v>404</v>
      </c>
      <c r="K119" s="10" t="s">
        <v>405</v>
      </c>
      <c r="L119" s="10"/>
      <c r="M119" s="10" t="s">
        <v>406</v>
      </c>
      <c r="N119" s="232">
        <v>237643.6</v>
      </c>
      <c r="O119" s="232">
        <v>237643.6</v>
      </c>
      <c r="P119" s="117">
        <v>288500</v>
      </c>
      <c r="Q119" s="117">
        <v>288500</v>
      </c>
      <c r="R119" s="232">
        <v>288500</v>
      </c>
      <c r="S119" s="232">
        <v>288500</v>
      </c>
    </row>
    <row r="120" spans="1:19" x14ac:dyDescent="0.25">
      <c r="A120" s="244"/>
      <c r="B120" s="10"/>
      <c r="C120" s="12"/>
      <c r="D120" s="21"/>
      <c r="E120" s="10"/>
      <c r="F120" s="10"/>
      <c r="G120" s="10"/>
      <c r="H120" s="10"/>
      <c r="I120" s="10"/>
      <c r="J120" s="10"/>
      <c r="K120" s="10"/>
      <c r="L120" s="10"/>
      <c r="M120" s="10"/>
      <c r="N120" s="234"/>
      <c r="O120" s="234"/>
      <c r="P120" s="118"/>
      <c r="Q120" s="118"/>
      <c r="R120" s="234"/>
      <c r="S120" s="234"/>
    </row>
    <row r="121" spans="1:19" ht="300" x14ac:dyDescent="0.25">
      <c r="A121" s="12">
        <v>2640</v>
      </c>
      <c r="B121" s="10" t="s">
        <v>407</v>
      </c>
      <c r="C121" s="12">
        <v>908</v>
      </c>
      <c r="D121" s="21" t="s">
        <v>408</v>
      </c>
      <c r="E121" s="10" t="s">
        <v>81</v>
      </c>
      <c r="F121" s="10" t="s">
        <v>409</v>
      </c>
      <c r="G121" s="10" t="s">
        <v>83</v>
      </c>
      <c r="H121" s="10" t="s">
        <v>402</v>
      </c>
      <c r="I121" s="10" t="s">
        <v>410</v>
      </c>
      <c r="J121" s="10" t="s">
        <v>404</v>
      </c>
      <c r="K121" s="10" t="s">
        <v>524</v>
      </c>
      <c r="L121" s="10"/>
      <c r="M121" s="10" t="s">
        <v>411</v>
      </c>
      <c r="N121" s="46">
        <v>79548770</v>
      </c>
      <c r="O121" s="46">
        <v>79548770</v>
      </c>
      <c r="P121" s="46">
        <v>82709510</v>
      </c>
      <c r="Q121" s="46">
        <v>79183400</v>
      </c>
      <c r="R121" s="46">
        <v>79183400</v>
      </c>
      <c r="S121" s="46">
        <v>79183400</v>
      </c>
    </row>
    <row r="122" spans="1:19" ht="300" x14ac:dyDescent="0.25">
      <c r="A122" s="90">
        <v>2640</v>
      </c>
      <c r="B122" s="29" t="s">
        <v>412</v>
      </c>
      <c r="C122" s="28">
        <v>908</v>
      </c>
      <c r="D122" s="30" t="s">
        <v>413</v>
      </c>
      <c r="E122" s="29" t="s">
        <v>81</v>
      </c>
      <c r="F122" s="29" t="s">
        <v>409</v>
      </c>
      <c r="G122" s="29" t="s">
        <v>83</v>
      </c>
      <c r="H122" s="29" t="s">
        <v>414</v>
      </c>
      <c r="I122" s="29" t="s">
        <v>63</v>
      </c>
      <c r="J122" s="29" t="s">
        <v>220</v>
      </c>
      <c r="K122" s="29" t="s">
        <v>415</v>
      </c>
      <c r="L122" s="29"/>
      <c r="M122" s="29" t="s">
        <v>416</v>
      </c>
      <c r="N122" s="51">
        <v>37305430</v>
      </c>
      <c r="O122" s="51">
        <v>37305409.950000003</v>
      </c>
      <c r="P122" s="64">
        <v>42166840</v>
      </c>
      <c r="Q122" s="64">
        <v>41483300</v>
      </c>
      <c r="R122" s="64">
        <v>41483300</v>
      </c>
      <c r="S122" s="51">
        <v>41483300</v>
      </c>
    </row>
    <row r="123" spans="1:19" s="23" customFormat="1" ht="85.5" x14ac:dyDescent="0.2">
      <c r="A123" s="36"/>
      <c r="B123" s="35" t="s">
        <v>238</v>
      </c>
      <c r="C123" s="36">
        <v>909</v>
      </c>
      <c r="D123" s="37"/>
      <c r="E123" s="35"/>
      <c r="F123" s="35"/>
      <c r="G123" s="35"/>
      <c r="H123" s="35"/>
      <c r="I123" s="35"/>
      <c r="J123" s="35"/>
      <c r="K123" s="35"/>
      <c r="L123" s="35"/>
      <c r="M123" s="35"/>
      <c r="N123" s="48">
        <f t="shared" ref="N123:S123" si="24">N124+N150+N155</f>
        <v>382782120.62</v>
      </c>
      <c r="O123" s="48">
        <f t="shared" si="24"/>
        <v>370157391.66000003</v>
      </c>
      <c r="P123" s="48">
        <f t="shared" si="24"/>
        <v>630124263.21000004</v>
      </c>
      <c r="Q123" s="48">
        <f t="shared" si="24"/>
        <v>248439254</v>
      </c>
      <c r="R123" s="48">
        <f t="shared" si="24"/>
        <v>242366270</v>
      </c>
      <c r="S123" s="48">
        <f t="shared" si="24"/>
        <v>242366270</v>
      </c>
    </row>
    <row r="124" spans="1:19" s="23" customFormat="1" ht="128.25" x14ac:dyDescent="0.2">
      <c r="A124" s="139">
        <v>2100</v>
      </c>
      <c r="B124" s="148" t="s">
        <v>486</v>
      </c>
      <c r="C124" s="17"/>
      <c r="D124" s="26"/>
      <c r="E124" s="17"/>
      <c r="F124" s="17"/>
      <c r="G124" s="17"/>
      <c r="H124" s="17"/>
      <c r="I124" s="17"/>
      <c r="J124" s="17"/>
      <c r="K124" s="17"/>
      <c r="L124" s="17"/>
      <c r="M124" s="17"/>
      <c r="N124" s="47">
        <f>N126+N129+N132+N134+N136+N138+N140+N142+N144+N147+N125</f>
        <v>272611604.82999998</v>
      </c>
      <c r="O124" s="47">
        <f t="shared" ref="O124:S124" si="25">O126+O129+O132+O134+O136+O138+O140+O142+O144+O147+O125</f>
        <v>272151097.22000003</v>
      </c>
      <c r="P124" s="47">
        <f t="shared" si="25"/>
        <v>524421766.5</v>
      </c>
      <c r="Q124" s="47">
        <f t="shared" si="25"/>
        <v>142998192</v>
      </c>
      <c r="R124" s="47">
        <f t="shared" si="25"/>
        <v>136935211</v>
      </c>
      <c r="S124" s="47">
        <f t="shared" si="25"/>
        <v>136935211</v>
      </c>
    </row>
    <row r="125" spans="1:19" s="155" customFormat="1" ht="135" x14ac:dyDescent="0.25">
      <c r="A125" s="157">
        <v>2102</v>
      </c>
      <c r="B125" s="156" t="s">
        <v>153</v>
      </c>
      <c r="C125" s="151">
        <v>909</v>
      </c>
      <c r="D125" s="152" t="s">
        <v>239</v>
      </c>
      <c r="E125" s="9" t="s">
        <v>20</v>
      </c>
      <c r="F125" s="9" t="s">
        <v>155</v>
      </c>
      <c r="G125" s="10" t="s">
        <v>112</v>
      </c>
      <c r="H125" s="9"/>
      <c r="I125" s="9"/>
      <c r="J125" s="9"/>
      <c r="K125" s="9" t="s">
        <v>487</v>
      </c>
      <c r="L125" s="9"/>
      <c r="M125" s="159">
        <v>43244</v>
      </c>
      <c r="N125" s="153">
        <v>1576071.8</v>
      </c>
      <c r="O125" s="153">
        <v>1576071.8</v>
      </c>
      <c r="P125" s="150">
        <v>0</v>
      </c>
      <c r="Q125" s="153"/>
      <c r="R125" s="153"/>
      <c r="S125" s="153"/>
    </row>
    <row r="126" spans="1:19" ht="150" x14ac:dyDescent="0.25">
      <c r="A126" s="243">
        <v>2105</v>
      </c>
      <c r="B126" s="226" t="s">
        <v>244</v>
      </c>
      <c r="C126" s="243">
        <v>909</v>
      </c>
      <c r="D126" s="240" t="s">
        <v>526</v>
      </c>
      <c r="E126" s="10" t="s">
        <v>20</v>
      </c>
      <c r="F126" s="10" t="s">
        <v>246</v>
      </c>
      <c r="G126" s="10" t="s">
        <v>112</v>
      </c>
      <c r="H126" s="10" t="s">
        <v>249</v>
      </c>
      <c r="I126" s="10" t="s">
        <v>250</v>
      </c>
      <c r="J126" s="10" t="s">
        <v>251</v>
      </c>
      <c r="K126" s="10" t="s">
        <v>253</v>
      </c>
      <c r="L126" s="10"/>
      <c r="M126" s="10" t="s">
        <v>254</v>
      </c>
      <c r="N126" s="232">
        <v>8210239.54</v>
      </c>
      <c r="O126" s="232">
        <v>8210239.54</v>
      </c>
      <c r="P126" s="61">
        <f>185014.8+300000+8771803+44837680+10263332</f>
        <v>64357829.799999997</v>
      </c>
      <c r="Q126" s="61">
        <v>450000</v>
      </c>
      <c r="R126" s="232">
        <v>150000</v>
      </c>
      <c r="S126" s="232">
        <v>150000</v>
      </c>
    </row>
    <row r="127" spans="1:19" ht="255" x14ac:dyDescent="0.25">
      <c r="A127" s="254"/>
      <c r="B127" s="237"/>
      <c r="C127" s="254"/>
      <c r="D127" s="241"/>
      <c r="E127" s="10" t="s">
        <v>247</v>
      </c>
      <c r="F127" s="10" t="s">
        <v>248</v>
      </c>
      <c r="G127" s="10" t="s">
        <v>220</v>
      </c>
      <c r="H127" s="10"/>
      <c r="I127" s="10"/>
      <c r="J127" s="10"/>
      <c r="K127" s="60" t="s">
        <v>255</v>
      </c>
      <c r="L127" s="60"/>
      <c r="M127" s="60" t="s">
        <v>442</v>
      </c>
      <c r="N127" s="233"/>
      <c r="O127" s="233"/>
      <c r="P127" s="63"/>
      <c r="Q127" s="63"/>
      <c r="R127" s="233"/>
      <c r="S127" s="233"/>
    </row>
    <row r="128" spans="1:19" ht="45" x14ac:dyDescent="0.25">
      <c r="A128" s="244"/>
      <c r="B128" s="242"/>
      <c r="C128" s="244"/>
      <c r="D128" s="251"/>
      <c r="E128" s="10"/>
      <c r="F128" s="10"/>
      <c r="G128" s="10"/>
      <c r="H128" s="10"/>
      <c r="I128" s="10"/>
      <c r="J128" s="10"/>
      <c r="K128" s="10" t="s">
        <v>29</v>
      </c>
      <c r="L128" s="10" t="s">
        <v>252</v>
      </c>
      <c r="M128" s="10" t="s">
        <v>30</v>
      </c>
      <c r="N128" s="234"/>
      <c r="O128" s="234"/>
      <c r="P128" s="62"/>
      <c r="Q128" s="62"/>
      <c r="R128" s="234"/>
      <c r="S128" s="234"/>
    </row>
    <row r="129" spans="1:19" ht="135" x14ac:dyDescent="0.25">
      <c r="A129" s="243">
        <v>2106</v>
      </c>
      <c r="B129" s="226" t="s">
        <v>256</v>
      </c>
      <c r="C129" s="243">
        <v>909</v>
      </c>
      <c r="D129" s="240" t="s">
        <v>257</v>
      </c>
      <c r="E129" s="10" t="s">
        <v>258</v>
      </c>
      <c r="F129" s="10" t="s">
        <v>259</v>
      </c>
      <c r="G129" s="10" t="s">
        <v>260</v>
      </c>
      <c r="H129" s="10" t="s">
        <v>261</v>
      </c>
      <c r="I129" s="10" t="s">
        <v>63</v>
      </c>
      <c r="J129" s="10" t="s">
        <v>262</v>
      </c>
      <c r="K129" s="10" t="s">
        <v>263</v>
      </c>
      <c r="L129" s="10"/>
      <c r="M129" s="10" t="s">
        <v>264</v>
      </c>
      <c r="N129" s="232">
        <v>135529445.52000001</v>
      </c>
      <c r="O129" s="232">
        <v>135366435.52000001</v>
      </c>
      <c r="P129" s="61">
        <f>136954067.56+300000</f>
        <v>137254067.56</v>
      </c>
      <c r="Q129" s="61">
        <v>63905204</v>
      </c>
      <c r="R129" s="232">
        <v>68601639</v>
      </c>
      <c r="S129" s="232">
        <v>68601639</v>
      </c>
    </row>
    <row r="130" spans="1:19" ht="60" x14ac:dyDescent="0.25">
      <c r="A130" s="254"/>
      <c r="B130" s="237"/>
      <c r="C130" s="254"/>
      <c r="D130" s="241"/>
      <c r="E130" s="10"/>
      <c r="F130" s="10"/>
      <c r="G130" s="10"/>
      <c r="H130" s="10"/>
      <c r="I130" s="10"/>
      <c r="J130" s="10"/>
      <c r="K130" s="10" t="s">
        <v>265</v>
      </c>
      <c r="L130" s="10"/>
      <c r="M130" s="10" t="s">
        <v>266</v>
      </c>
      <c r="N130" s="233"/>
      <c r="O130" s="233"/>
      <c r="P130" s="63"/>
      <c r="Q130" s="63"/>
      <c r="R130" s="233"/>
      <c r="S130" s="233"/>
    </row>
    <row r="131" spans="1:19" ht="45" x14ac:dyDescent="0.25">
      <c r="A131" s="244"/>
      <c r="B131" s="242"/>
      <c r="C131" s="244"/>
      <c r="D131" s="251"/>
      <c r="E131" s="10"/>
      <c r="F131" s="10"/>
      <c r="G131" s="10"/>
      <c r="H131" s="10"/>
      <c r="I131" s="10"/>
      <c r="J131" s="10"/>
      <c r="K131" s="10" t="s">
        <v>29</v>
      </c>
      <c r="L131" s="10" t="s">
        <v>267</v>
      </c>
      <c r="M131" s="10" t="s">
        <v>30</v>
      </c>
      <c r="N131" s="234"/>
      <c r="O131" s="234"/>
      <c r="P131" s="62"/>
      <c r="Q131" s="62"/>
      <c r="R131" s="234"/>
      <c r="S131" s="234"/>
    </row>
    <row r="132" spans="1:19" ht="165" x14ac:dyDescent="0.25">
      <c r="A132" s="243">
        <v>2107</v>
      </c>
      <c r="B132" s="226" t="s">
        <v>48</v>
      </c>
      <c r="C132" s="243">
        <v>909</v>
      </c>
      <c r="D132" s="240" t="s">
        <v>133</v>
      </c>
      <c r="E132" s="10" t="s">
        <v>20</v>
      </c>
      <c r="F132" s="10" t="s">
        <v>268</v>
      </c>
      <c r="G132" s="10" t="s">
        <v>112</v>
      </c>
      <c r="H132" s="10"/>
      <c r="I132" s="10"/>
      <c r="J132" s="10"/>
      <c r="K132" s="10" t="s">
        <v>269</v>
      </c>
      <c r="L132" s="10"/>
      <c r="M132" s="10" t="s">
        <v>86</v>
      </c>
      <c r="N132" s="232">
        <v>2317319.44</v>
      </c>
      <c r="O132" s="232">
        <v>2307506.94</v>
      </c>
      <c r="P132" s="61">
        <f>152573939.76+5665249.84</f>
        <v>158239189.59999999</v>
      </c>
      <c r="Q132" s="61">
        <v>131800</v>
      </c>
      <c r="R132" s="232">
        <v>131800</v>
      </c>
      <c r="S132" s="232">
        <v>131800</v>
      </c>
    </row>
    <row r="133" spans="1:19" ht="45" x14ac:dyDescent="0.25">
      <c r="A133" s="244"/>
      <c r="B133" s="242"/>
      <c r="C133" s="244"/>
      <c r="D133" s="251"/>
      <c r="E133" s="10"/>
      <c r="F133" s="10"/>
      <c r="G133" s="10"/>
      <c r="H133" s="10"/>
      <c r="I133" s="10"/>
      <c r="J133" s="10"/>
      <c r="K133" s="10" t="s">
        <v>29</v>
      </c>
      <c r="L133" s="10" t="s">
        <v>135</v>
      </c>
      <c r="M133" s="10" t="s">
        <v>30</v>
      </c>
      <c r="N133" s="234"/>
      <c r="O133" s="234"/>
      <c r="P133" s="62"/>
      <c r="Q133" s="62"/>
      <c r="R133" s="234"/>
      <c r="S133" s="234"/>
    </row>
    <row r="134" spans="1:19" ht="225" x14ac:dyDescent="0.25">
      <c r="A134" s="243">
        <v>2108</v>
      </c>
      <c r="B134" s="226" t="s">
        <v>270</v>
      </c>
      <c r="C134" s="243">
        <v>909</v>
      </c>
      <c r="D134" s="240" t="s">
        <v>271</v>
      </c>
      <c r="E134" s="10" t="s">
        <v>20</v>
      </c>
      <c r="F134" s="10" t="s">
        <v>272</v>
      </c>
      <c r="G134" s="10" t="s">
        <v>112</v>
      </c>
      <c r="H134" s="10" t="s">
        <v>273</v>
      </c>
      <c r="I134" s="10" t="s">
        <v>63</v>
      </c>
      <c r="J134" s="10" t="s">
        <v>274</v>
      </c>
      <c r="K134" s="10" t="s">
        <v>278</v>
      </c>
      <c r="L134" s="10"/>
      <c r="M134" s="10" t="s">
        <v>279</v>
      </c>
      <c r="N134" s="232">
        <v>33322000</v>
      </c>
      <c r="O134" s="232">
        <v>33322000</v>
      </c>
      <c r="P134" s="61">
        <v>37292400</v>
      </c>
      <c r="Q134" s="61">
        <v>32241548</v>
      </c>
      <c r="R134" s="232">
        <v>27095558</v>
      </c>
      <c r="S134" s="232">
        <v>27095558</v>
      </c>
    </row>
    <row r="135" spans="1:19" ht="90" x14ac:dyDescent="0.25">
      <c r="A135" s="244"/>
      <c r="B135" s="242"/>
      <c r="C135" s="244"/>
      <c r="D135" s="251"/>
      <c r="E135" s="10"/>
      <c r="F135" s="10"/>
      <c r="G135" s="10"/>
      <c r="H135" s="10" t="s">
        <v>275</v>
      </c>
      <c r="I135" s="10" t="s">
        <v>276</v>
      </c>
      <c r="J135" s="10" t="s">
        <v>277</v>
      </c>
      <c r="K135" s="10"/>
      <c r="L135" s="10"/>
      <c r="M135" s="10"/>
      <c r="N135" s="234"/>
      <c r="O135" s="234"/>
      <c r="P135" s="62"/>
      <c r="Q135" s="62"/>
      <c r="R135" s="234"/>
      <c r="S135" s="234"/>
    </row>
    <row r="136" spans="1:19" ht="225" x14ac:dyDescent="0.25">
      <c r="A136" s="243">
        <v>2119</v>
      </c>
      <c r="B136" s="226" t="s">
        <v>280</v>
      </c>
      <c r="C136" s="243">
        <v>909</v>
      </c>
      <c r="D136" s="240" t="s">
        <v>245</v>
      </c>
      <c r="E136" s="226" t="s">
        <v>20</v>
      </c>
      <c r="F136" s="243" t="s">
        <v>281</v>
      </c>
      <c r="G136" s="302" t="s">
        <v>112</v>
      </c>
      <c r="H136" s="243"/>
      <c r="I136" s="243"/>
      <c r="J136" s="243"/>
      <c r="K136" s="10" t="s">
        <v>282</v>
      </c>
      <c r="L136" s="10"/>
      <c r="M136" s="10" t="s">
        <v>279</v>
      </c>
      <c r="N136" s="232">
        <v>7255600</v>
      </c>
      <c r="O136" s="232">
        <v>7255600</v>
      </c>
      <c r="P136" s="232">
        <v>7594300</v>
      </c>
      <c r="Q136" s="232">
        <v>7594300</v>
      </c>
      <c r="R136" s="232">
        <v>7594300</v>
      </c>
      <c r="S136" s="232">
        <v>7594300</v>
      </c>
    </row>
    <row r="137" spans="1:19" ht="45" x14ac:dyDescent="0.25">
      <c r="A137" s="244"/>
      <c r="B137" s="242"/>
      <c r="C137" s="244"/>
      <c r="D137" s="251"/>
      <c r="E137" s="242"/>
      <c r="F137" s="244"/>
      <c r="G137" s="303"/>
      <c r="H137" s="244"/>
      <c r="I137" s="244"/>
      <c r="J137" s="244"/>
      <c r="K137" s="10" t="s">
        <v>29</v>
      </c>
      <c r="L137" s="10" t="s">
        <v>194</v>
      </c>
      <c r="M137" s="10" t="s">
        <v>30</v>
      </c>
      <c r="N137" s="234"/>
      <c r="O137" s="234"/>
      <c r="P137" s="234"/>
      <c r="Q137" s="234"/>
      <c r="R137" s="234"/>
      <c r="S137" s="234"/>
    </row>
    <row r="138" spans="1:19" ht="90" x14ac:dyDescent="0.25">
      <c r="A138" s="243">
        <v>2124</v>
      </c>
      <c r="B138" s="226" t="s">
        <v>342</v>
      </c>
      <c r="C138" s="243">
        <v>909</v>
      </c>
      <c r="D138" s="240" t="s">
        <v>343</v>
      </c>
      <c r="E138" s="10" t="s">
        <v>20</v>
      </c>
      <c r="F138" s="10" t="s">
        <v>344</v>
      </c>
      <c r="G138" s="10" t="s">
        <v>112</v>
      </c>
      <c r="H138" s="10"/>
      <c r="I138" s="10"/>
      <c r="J138" s="10"/>
      <c r="K138" s="10" t="s">
        <v>29</v>
      </c>
      <c r="L138" s="10" t="s">
        <v>194</v>
      </c>
      <c r="M138" s="10" t="s">
        <v>30</v>
      </c>
      <c r="N138" s="232">
        <v>213565.93</v>
      </c>
      <c r="O138" s="232">
        <v>213565.93</v>
      </c>
      <c r="P138" s="61">
        <v>0</v>
      </c>
      <c r="Q138" s="61">
        <v>0</v>
      </c>
      <c r="R138" s="232">
        <v>0</v>
      </c>
      <c r="S138" s="232">
        <v>0</v>
      </c>
    </row>
    <row r="139" spans="1:19" ht="75" x14ac:dyDescent="0.25">
      <c r="A139" s="244"/>
      <c r="B139" s="242"/>
      <c r="C139" s="244"/>
      <c r="D139" s="251"/>
      <c r="E139" s="10" t="s">
        <v>345</v>
      </c>
      <c r="F139" s="10" t="s">
        <v>346</v>
      </c>
      <c r="G139" s="10" t="s">
        <v>347</v>
      </c>
      <c r="H139" s="10"/>
      <c r="I139" s="10"/>
      <c r="J139" s="10"/>
      <c r="K139" s="10"/>
      <c r="L139" s="10"/>
      <c r="M139" s="10"/>
      <c r="N139" s="234"/>
      <c r="O139" s="234"/>
      <c r="P139" s="62"/>
      <c r="Q139" s="62"/>
      <c r="R139" s="234"/>
      <c r="S139" s="234"/>
    </row>
    <row r="140" spans="1:19" ht="120" x14ac:dyDescent="0.25">
      <c r="A140" s="243">
        <v>2125</v>
      </c>
      <c r="B140" s="226" t="s">
        <v>283</v>
      </c>
      <c r="C140" s="243">
        <v>909</v>
      </c>
      <c r="D140" s="240" t="s">
        <v>447</v>
      </c>
      <c r="E140" s="226" t="s">
        <v>20</v>
      </c>
      <c r="F140" s="226" t="s">
        <v>284</v>
      </c>
      <c r="G140" s="267" t="s">
        <v>112</v>
      </c>
      <c r="H140" s="226" t="s">
        <v>285</v>
      </c>
      <c r="I140" s="226" t="s">
        <v>287</v>
      </c>
      <c r="J140" s="226" t="s">
        <v>286</v>
      </c>
      <c r="K140" s="10" t="s">
        <v>288</v>
      </c>
      <c r="L140" s="10"/>
      <c r="M140" s="10" t="s">
        <v>289</v>
      </c>
      <c r="N140" s="232">
        <v>73238.539999999994</v>
      </c>
      <c r="O140" s="232">
        <v>73238.539999999994</v>
      </c>
      <c r="P140" s="61">
        <v>73691.210000000006</v>
      </c>
      <c r="Q140" s="61">
        <v>112700</v>
      </c>
      <c r="R140" s="232">
        <v>112700</v>
      </c>
      <c r="S140" s="232">
        <v>112700</v>
      </c>
    </row>
    <row r="141" spans="1:19" ht="45" x14ac:dyDescent="0.25">
      <c r="A141" s="244"/>
      <c r="B141" s="242"/>
      <c r="C141" s="244"/>
      <c r="D141" s="251"/>
      <c r="E141" s="242"/>
      <c r="F141" s="242"/>
      <c r="G141" s="268"/>
      <c r="H141" s="242"/>
      <c r="I141" s="242"/>
      <c r="J141" s="242"/>
      <c r="K141" s="10" t="s">
        <v>29</v>
      </c>
      <c r="L141" s="10" t="s">
        <v>290</v>
      </c>
      <c r="M141" s="10" t="s">
        <v>30</v>
      </c>
      <c r="N141" s="234"/>
      <c r="O141" s="234"/>
      <c r="P141" s="62"/>
      <c r="Q141" s="62"/>
      <c r="R141" s="234"/>
      <c r="S141" s="234"/>
    </row>
    <row r="142" spans="1:19" ht="120" x14ac:dyDescent="0.25">
      <c r="A142" s="243">
        <v>2127</v>
      </c>
      <c r="B142" s="226" t="s">
        <v>291</v>
      </c>
      <c r="C142" s="243">
        <v>909</v>
      </c>
      <c r="D142" s="240" t="s">
        <v>292</v>
      </c>
      <c r="E142" s="10" t="s">
        <v>20</v>
      </c>
      <c r="F142" s="10" t="s">
        <v>293</v>
      </c>
      <c r="G142" s="18" t="s">
        <v>112</v>
      </c>
      <c r="H142" s="10" t="s">
        <v>297</v>
      </c>
      <c r="I142" s="10" t="s">
        <v>63</v>
      </c>
      <c r="J142" s="10" t="s">
        <v>298</v>
      </c>
      <c r="K142" s="10" t="s">
        <v>299</v>
      </c>
      <c r="L142" s="10"/>
      <c r="M142" s="10" t="s">
        <v>300</v>
      </c>
      <c r="N142" s="232">
        <v>749499.19</v>
      </c>
      <c r="O142" s="232">
        <v>749499.19</v>
      </c>
      <c r="P142" s="61">
        <v>750000</v>
      </c>
      <c r="Q142" s="61">
        <v>2387749</v>
      </c>
      <c r="R142" s="232">
        <v>1198802.5</v>
      </c>
      <c r="S142" s="232">
        <v>1198802.5</v>
      </c>
    </row>
    <row r="143" spans="1:19" ht="60" x14ac:dyDescent="0.25">
      <c r="A143" s="244"/>
      <c r="B143" s="242"/>
      <c r="C143" s="244"/>
      <c r="D143" s="251"/>
      <c r="E143" s="10" t="s">
        <v>294</v>
      </c>
      <c r="F143" s="10" t="s">
        <v>295</v>
      </c>
      <c r="G143" s="10" t="s">
        <v>296</v>
      </c>
      <c r="H143" s="10"/>
      <c r="I143" s="10"/>
      <c r="J143" s="10"/>
      <c r="K143" s="10" t="s">
        <v>29</v>
      </c>
      <c r="L143" s="10" t="s">
        <v>301</v>
      </c>
      <c r="M143" s="10" t="s">
        <v>30</v>
      </c>
      <c r="N143" s="234"/>
      <c r="O143" s="234"/>
      <c r="P143" s="62"/>
      <c r="Q143" s="62"/>
      <c r="R143" s="234"/>
      <c r="S143" s="234"/>
    </row>
    <row r="144" spans="1:19" ht="90" x14ac:dyDescent="0.25">
      <c r="A144" s="243">
        <v>2128</v>
      </c>
      <c r="B144" s="226" t="s">
        <v>302</v>
      </c>
      <c r="C144" s="243">
        <v>909</v>
      </c>
      <c r="D144" s="240" t="s">
        <v>540</v>
      </c>
      <c r="E144" s="10" t="s">
        <v>20</v>
      </c>
      <c r="F144" s="10" t="s">
        <v>303</v>
      </c>
      <c r="G144" s="18" t="s">
        <v>112</v>
      </c>
      <c r="H144" s="10" t="s">
        <v>310</v>
      </c>
      <c r="I144" s="10" t="s">
        <v>63</v>
      </c>
      <c r="J144" s="10" t="s">
        <v>311</v>
      </c>
      <c r="K144" s="10" t="s">
        <v>29</v>
      </c>
      <c r="L144" s="10" t="s">
        <v>312</v>
      </c>
      <c r="M144" s="10" t="s">
        <v>30</v>
      </c>
      <c r="N144" s="232"/>
      <c r="O144" s="232"/>
      <c r="P144" s="61">
        <v>6392200</v>
      </c>
      <c r="Q144" s="61">
        <v>0</v>
      </c>
      <c r="R144" s="229">
        <v>0</v>
      </c>
      <c r="S144" s="229">
        <v>0</v>
      </c>
    </row>
    <row r="145" spans="1:19" ht="105" x14ac:dyDescent="0.25">
      <c r="A145" s="254"/>
      <c r="B145" s="237"/>
      <c r="C145" s="254"/>
      <c r="D145" s="241"/>
      <c r="E145" s="10" t="s">
        <v>304</v>
      </c>
      <c r="F145" s="10" t="s">
        <v>305</v>
      </c>
      <c r="G145" s="10" t="s">
        <v>306</v>
      </c>
      <c r="H145" s="10"/>
      <c r="I145" s="10"/>
      <c r="J145" s="10"/>
      <c r="K145" s="10" t="s">
        <v>313</v>
      </c>
      <c r="L145" s="10"/>
      <c r="M145" s="10" t="s">
        <v>508</v>
      </c>
      <c r="N145" s="233"/>
      <c r="O145" s="233"/>
      <c r="P145" s="63"/>
      <c r="Q145" s="63"/>
      <c r="R145" s="230"/>
      <c r="S145" s="230"/>
    </row>
    <row r="146" spans="1:19" ht="120" x14ac:dyDescent="0.25">
      <c r="A146" s="244"/>
      <c r="B146" s="242"/>
      <c r="C146" s="244"/>
      <c r="D146" s="251"/>
      <c r="E146" s="10" t="s">
        <v>307</v>
      </c>
      <c r="F146" s="10" t="s">
        <v>308</v>
      </c>
      <c r="G146" s="10" t="s">
        <v>309</v>
      </c>
      <c r="H146" s="10"/>
      <c r="I146" s="10"/>
      <c r="J146" s="10"/>
      <c r="K146" s="10" t="s">
        <v>314</v>
      </c>
      <c r="L146" s="10"/>
      <c r="M146" s="10" t="s">
        <v>315</v>
      </c>
      <c r="N146" s="234"/>
      <c r="O146" s="234"/>
      <c r="P146" s="62"/>
      <c r="Q146" s="62"/>
      <c r="R146" s="231"/>
      <c r="S146" s="231"/>
    </row>
    <row r="147" spans="1:19" ht="90" x14ac:dyDescent="0.25">
      <c r="A147" s="243">
        <v>2129</v>
      </c>
      <c r="B147" s="226" t="s">
        <v>316</v>
      </c>
      <c r="C147" s="243">
        <v>909</v>
      </c>
      <c r="D147" s="240" t="s">
        <v>292</v>
      </c>
      <c r="E147" s="10" t="s">
        <v>20</v>
      </c>
      <c r="F147" s="10" t="s">
        <v>317</v>
      </c>
      <c r="G147" s="10" t="s">
        <v>112</v>
      </c>
      <c r="H147" s="10"/>
      <c r="I147" s="10"/>
      <c r="J147" s="10"/>
      <c r="K147" s="10" t="s">
        <v>29</v>
      </c>
      <c r="L147" s="10" t="s">
        <v>318</v>
      </c>
      <c r="M147" s="10" t="s">
        <v>30</v>
      </c>
      <c r="N147" s="232">
        <f>82931692.06+1182432-749499.19</f>
        <v>83364624.870000005</v>
      </c>
      <c r="O147" s="232">
        <f>894813.9+82931625.05-749499.19</f>
        <v>83076939.760000005</v>
      </c>
      <c r="P147" s="64">
        <f>1297474.09+126463614.24-750000-14214600-328400</f>
        <v>112468088.33</v>
      </c>
      <c r="Q147" s="64">
        <f>38562640-2387749</f>
        <v>36174891</v>
      </c>
      <c r="R147" s="229">
        <f>33249214-1198802.5</f>
        <v>32050411.5</v>
      </c>
      <c r="S147" s="229">
        <f>33249214-1198802.5</f>
        <v>32050411.5</v>
      </c>
    </row>
    <row r="148" spans="1:19" ht="90" x14ac:dyDescent="0.25">
      <c r="A148" s="254"/>
      <c r="B148" s="237"/>
      <c r="C148" s="254"/>
      <c r="D148" s="241"/>
      <c r="E148" s="10"/>
      <c r="F148" s="10"/>
      <c r="G148" s="10"/>
      <c r="H148" s="10"/>
      <c r="I148" s="10"/>
      <c r="J148" s="10"/>
      <c r="K148" s="10" t="s">
        <v>319</v>
      </c>
      <c r="L148" s="10"/>
      <c r="M148" s="10" t="s">
        <v>320</v>
      </c>
      <c r="N148" s="233"/>
      <c r="O148" s="233"/>
      <c r="P148" s="65"/>
      <c r="Q148" s="65"/>
      <c r="R148" s="230"/>
      <c r="S148" s="230"/>
    </row>
    <row r="149" spans="1:19" ht="17.25" customHeight="1" x14ac:dyDescent="0.25">
      <c r="A149" s="244"/>
      <c r="B149" s="242"/>
      <c r="C149" s="244"/>
      <c r="D149" s="251"/>
      <c r="E149" s="10"/>
      <c r="F149" s="10"/>
      <c r="G149" s="10"/>
      <c r="H149" s="10"/>
      <c r="I149" s="10"/>
      <c r="J149" s="10"/>
      <c r="K149" s="10"/>
      <c r="L149" s="10"/>
      <c r="M149" s="10"/>
      <c r="N149" s="234"/>
      <c r="O149" s="234"/>
      <c r="P149" s="66"/>
      <c r="Q149" s="66"/>
      <c r="R149" s="231"/>
      <c r="S149" s="231"/>
    </row>
    <row r="150" spans="1:19" s="23" customFormat="1" ht="171" x14ac:dyDescent="0.2">
      <c r="A150" s="99">
        <v>2200</v>
      </c>
      <c r="B150" s="31" t="s">
        <v>484</v>
      </c>
      <c r="C150" s="17"/>
      <c r="D150" s="26"/>
      <c r="E150" s="17"/>
      <c r="F150" s="17"/>
      <c r="G150" s="17"/>
      <c r="H150" s="17"/>
      <c r="I150" s="17"/>
      <c r="J150" s="17"/>
      <c r="K150" s="17"/>
      <c r="L150" s="17"/>
      <c r="M150" s="17"/>
      <c r="N150" s="47">
        <f>N151+N153</f>
        <v>15363215.789999999</v>
      </c>
      <c r="O150" s="47">
        <f t="shared" ref="O150:S150" si="26">O151+O153</f>
        <v>15338696.43</v>
      </c>
      <c r="P150" s="47">
        <f t="shared" si="26"/>
        <v>15744796.710000001</v>
      </c>
      <c r="Q150" s="47">
        <f t="shared" si="26"/>
        <v>15483362</v>
      </c>
      <c r="R150" s="47">
        <f t="shared" si="26"/>
        <v>15473359</v>
      </c>
      <c r="S150" s="47">
        <f t="shared" si="26"/>
        <v>15473359</v>
      </c>
    </row>
    <row r="151" spans="1:19" ht="105" x14ac:dyDescent="0.25">
      <c r="A151" s="243">
        <v>2201</v>
      </c>
      <c r="B151" s="226" t="s">
        <v>452</v>
      </c>
      <c r="C151" s="243">
        <v>909</v>
      </c>
      <c r="D151" s="240" t="s">
        <v>239</v>
      </c>
      <c r="E151" s="10" t="s">
        <v>20</v>
      </c>
      <c r="F151" s="10" t="s">
        <v>34</v>
      </c>
      <c r="G151" s="9" t="s">
        <v>21</v>
      </c>
      <c r="H151" s="10" t="s">
        <v>24</v>
      </c>
      <c r="I151" s="11" t="s">
        <v>25</v>
      </c>
      <c r="J151" s="9" t="s">
        <v>26</v>
      </c>
      <c r="K151" s="10" t="s">
        <v>29</v>
      </c>
      <c r="L151" s="4"/>
      <c r="M151" s="10" t="s">
        <v>30</v>
      </c>
      <c r="N151" s="229">
        <v>6363277.79</v>
      </c>
      <c r="O151" s="229">
        <v>6359311.6600000001</v>
      </c>
      <c r="P151" s="119">
        <f>6877459+12221.71</f>
        <v>6889680.71</v>
      </c>
      <c r="Q151" s="119">
        <f>6583717+10000</f>
        <v>6593717</v>
      </c>
      <c r="R151" s="229">
        <v>6583717</v>
      </c>
      <c r="S151" s="229">
        <f>6583717</f>
        <v>6583717</v>
      </c>
    </row>
    <row r="152" spans="1:19" ht="285" x14ac:dyDescent="0.25">
      <c r="A152" s="244"/>
      <c r="B152" s="242"/>
      <c r="C152" s="244"/>
      <c r="D152" s="251"/>
      <c r="E152" s="9" t="s">
        <v>22</v>
      </c>
      <c r="F152" s="7" t="s">
        <v>25</v>
      </c>
      <c r="G152" s="9" t="s">
        <v>23</v>
      </c>
      <c r="H152" s="10" t="s">
        <v>27</v>
      </c>
      <c r="I152" s="11" t="s">
        <v>25</v>
      </c>
      <c r="J152" s="10" t="s">
        <v>28</v>
      </c>
      <c r="K152" s="10" t="s">
        <v>240</v>
      </c>
      <c r="L152" s="10"/>
      <c r="M152" s="10" t="s">
        <v>241</v>
      </c>
      <c r="N152" s="231"/>
      <c r="O152" s="231"/>
      <c r="P152" s="120"/>
      <c r="Q152" s="120"/>
      <c r="R152" s="231"/>
      <c r="S152" s="231"/>
    </row>
    <row r="153" spans="1:19" ht="90" x14ac:dyDescent="0.25">
      <c r="A153" s="243">
        <v>2206</v>
      </c>
      <c r="B153" s="226" t="s">
        <v>453</v>
      </c>
      <c r="C153" s="243">
        <v>909</v>
      </c>
      <c r="D153" s="240" t="s">
        <v>239</v>
      </c>
      <c r="E153" s="10" t="s">
        <v>20</v>
      </c>
      <c r="F153" s="10" t="s">
        <v>37</v>
      </c>
      <c r="G153" s="10" t="s">
        <v>21</v>
      </c>
      <c r="H153" s="13"/>
      <c r="I153" s="10"/>
      <c r="J153" s="10"/>
      <c r="K153" s="14" t="s">
        <v>242</v>
      </c>
      <c r="L153" s="10"/>
      <c r="M153" s="10" t="s">
        <v>243</v>
      </c>
      <c r="N153" s="229">
        <v>8999938</v>
      </c>
      <c r="O153" s="232">
        <v>8979384.7699999996</v>
      </c>
      <c r="P153" s="117">
        <v>8855116</v>
      </c>
      <c r="Q153" s="117">
        <v>8889645</v>
      </c>
      <c r="R153" s="232">
        <v>8889642</v>
      </c>
      <c r="S153" s="232">
        <v>8889642</v>
      </c>
    </row>
    <row r="154" spans="1:19" ht="108.75" customHeight="1" x14ac:dyDescent="0.25">
      <c r="A154" s="244"/>
      <c r="B154" s="242"/>
      <c r="C154" s="244"/>
      <c r="D154" s="251"/>
      <c r="E154" s="10"/>
      <c r="F154" s="10"/>
      <c r="G154" s="10"/>
      <c r="H154" s="10"/>
      <c r="I154" s="10"/>
      <c r="J154" s="10"/>
      <c r="K154" s="10" t="s">
        <v>29</v>
      </c>
      <c r="L154" s="7" t="s">
        <v>39</v>
      </c>
      <c r="M154" s="10" t="s">
        <v>41</v>
      </c>
      <c r="N154" s="231"/>
      <c r="O154" s="234"/>
      <c r="P154" s="118"/>
      <c r="Q154" s="118"/>
      <c r="R154" s="234"/>
      <c r="S154" s="234"/>
    </row>
    <row r="155" spans="1:19" s="23" customFormat="1" ht="242.25" x14ac:dyDescent="0.2">
      <c r="A155" s="143">
        <v>2600</v>
      </c>
      <c r="B155" s="145" t="s">
        <v>485</v>
      </c>
      <c r="C155" s="17"/>
      <c r="D155" s="26"/>
      <c r="E155" s="17"/>
      <c r="F155" s="17"/>
      <c r="G155" s="17"/>
      <c r="H155" s="17"/>
      <c r="I155" s="17"/>
      <c r="J155" s="17"/>
      <c r="K155" s="17"/>
      <c r="L155" s="17"/>
      <c r="M155" s="17"/>
      <c r="N155" s="47">
        <f t="shared" ref="N155:S155" si="27">N156+N157</f>
        <v>94807300</v>
      </c>
      <c r="O155" s="47">
        <f t="shared" si="27"/>
        <v>82667598.00999999</v>
      </c>
      <c r="P155" s="47">
        <f t="shared" si="27"/>
        <v>89957700</v>
      </c>
      <c r="Q155" s="47">
        <f t="shared" si="27"/>
        <v>89957700</v>
      </c>
      <c r="R155" s="47">
        <f t="shared" si="27"/>
        <v>89957700</v>
      </c>
      <c r="S155" s="47">
        <f t="shared" si="27"/>
        <v>89957700</v>
      </c>
    </row>
    <row r="156" spans="1:19" ht="255" x14ac:dyDescent="0.25">
      <c r="A156" s="12">
        <v>2670</v>
      </c>
      <c r="B156" s="10" t="s">
        <v>458</v>
      </c>
      <c r="C156" s="12">
        <v>909</v>
      </c>
      <c r="D156" s="21" t="s">
        <v>245</v>
      </c>
      <c r="E156" s="10" t="s">
        <v>81</v>
      </c>
      <c r="F156" s="10" t="s">
        <v>321</v>
      </c>
      <c r="G156" s="10" t="s">
        <v>83</v>
      </c>
      <c r="H156" s="10" t="s">
        <v>322</v>
      </c>
      <c r="I156" s="10" t="s">
        <v>63</v>
      </c>
      <c r="J156" s="10" t="s">
        <v>323</v>
      </c>
      <c r="K156" s="10" t="s">
        <v>509</v>
      </c>
      <c r="L156" s="10"/>
      <c r="M156" s="10" t="s">
        <v>324</v>
      </c>
      <c r="N156" s="46">
        <v>93591000</v>
      </c>
      <c r="O156" s="46">
        <v>81451310.069999993</v>
      </c>
      <c r="P156" s="46">
        <v>88741400</v>
      </c>
      <c r="Q156" s="46">
        <v>88741400</v>
      </c>
      <c r="R156" s="46">
        <v>88741400</v>
      </c>
      <c r="S156" s="46">
        <v>88741400</v>
      </c>
    </row>
    <row r="157" spans="1:19" ht="114.75" customHeight="1" x14ac:dyDescent="0.25">
      <c r="A157" s="243">
        <v>2660</v>
      </c>
      <c r="B157" s="226" t="s">
        <v>459</v>
      </c>
      <c r="C157" s="243">
        <v>909</v>
      </c>
      <c r="D157" s="240" t="s">
        <v>57</v>
      </c>
      <c r="E157" s="226" t="s">
        <v>81</v>
      </c>
      <c r="F157" s="226" t="s">
        <v>325</v>
      </c>
      <c r="G157" s="243" t="s">
        <v>83</v>
      </c>
      <c r="H157" s="226" t="s">
        <v>326</v>
      </c>
      <c r="I157" s="226" t="s">
        <v>63</v>
      </c>
      <c r="J157" s="226" t="s">
        <v>327</v>
      </c>
      <c r="K157" s="10" t="s">
        <v>328</v>
      </c>
      <c r="L157" s="10"/>
      <c r="M157" s="10" t="s">
        <v>510</v>
      </c>
      <c r="N157" s="229">
        <v>1216300</v>
      </c>
      <c r="O157" s="229">
        <v>1216287.94</v>
      </c>
      <c r="P157" s="229">
        <v>1216300</v>
      </c>
      <c r="Q157" s="229">
        <v>1216300</v>
      </c>
      <c r="R157" s="229">
        <v>1216300</v>
      </c>
      <c r="S157" s="229">
        <v>1216300</v>
      </c>
    </row>
    <row r="158" spans="1:19" ht="105" x14ac:dyDescent="0.25">
      <c r="A158" s="250"/>
      <c r="B158" s="228"/>
      <c r="C158" s="250"/>
      <c r="D158" s="251"/>
      <c r="E158" s="242"/>
      <c r="F158" s="242"/>
      <c r="G158" s="244"/>
      <c r="H158" s="242"/>
      <c r="I158" s="242"/>
      <c r="J158" s="242"/>
      <c r="K158" s="10" t="s">
        <v>511</v>
      </c>
      <c r="L158" s="10"/>
      <c r="M158" s="10" t="s">
        <v>512</v>
      </c>
      <c r="N158" s="231"/>
      <c r="O158" s="231"/>
      <c r="P158" s="231"/>
      <c r="Q158" s="231"/>
      <c r="R158" s="231"/>
      <c r="S158" s="231"/>
    </row>
    <row r="159" spans="1:19" s="23" customFormat="1" ht="57" x14ac:dyDescent="0.2">
      <c r="A159" s="33"/>
      <c r="B159" s="32" t="s">
        <v>329</v>
      </c>
      <c r="C159" s="33">
        <v>911</v>
      </c>
      <c r="D159" s="34"/>
      <c r="E159" s="32"/>
      <c r="F159" s="32"/>
      <c r="G159" s="32"/>
      <c r="H159" s="32"/>
      <c r="I159" s="32"/>
      <c r="J159" s="32"/>
      <c r="K159" s="32"/>
      <c r="L159" s="32"/>
      <c r="M159" s="32"/>
      <c r="N159" s="52">
        <f t="shared" ref="N159:S159" si="28">N160+N168</f>
        <v>117835201.59999999</v>
      </c>
      <c r="O159" s="52">
        <f t="shared" si="28"/>
        <v>109710769.73</v>
      </c>
      <c r="P159" s="52">
        <f t="shared" si="28"/>
        <v>123624353.86</v>
      </c>
      <c r="Q159" s="52">
        <f t="shared" si="28"/>
        <v>102254608</v>
      </c>
      <c r="R159" s="52">
        <f t="shared" si="28"/>
        <v>99494292</v>
      </c>
      <c r="S159" s="52">
        <f t="shared" si="28"/>
        <v>99494292</v>
      </c>
    </row>
    <row r="160" spans="1:19" s="23" customFormat="1" ht="123" customHeight="1" x14ac:dyDescent="0.2">
      <c r="A160" s="139">
        <v>2100</v>
      </c>
      <c r="B160" s="148" t="s">
        <v>486</v>
      </c>
      <c r="C160" s="17"/>
      <c r="D160" s="26"/>
      <c r="E160" s="17"/>
      <c r="F160" s="17"/>
      <c r="G160" s="17"/>
      <c r="H160" s="17"/>
      <c r="I160" s="17"/>
      <c r="J160" s="17"/>
      <c r="K160" s="17"/>
      <c r="L160" s="17"/>
      <c r="M160" s="17"/>
      <c r="N160" s="47">
        <f>N161+N165</f>
        <v>90955592</v>
      </c>
      <c r="O160" s="47">
        <f t="shared" ref="O160:S160" si="29">O161+O165</f>
        <v>83967807.180000007</v>
      </c>
      <c r="P160" s="47">
        <f t="shared" si="29"/>
        <v>94448690.780000001</v>
      </c>
      <c r="Q160" s="47">
        <f t="shared" si="29"/>
        <v>77476710</v>
      </c>
      <c r="R160" s="47">
        <f t="shared" si="29"/>
        <v>75006569</v>
      </c>
      <c r="S160" s="47">
        <f t="shared" si="29"/>
        <v>75006569</v>
      </c>
    </row>
    <row r="161" spans="1:19" ht="90" x14ac:dyDescent="0.25">
      <c r="A161" s="243">
        <v>2124</v>
      </c>
      <c r="B161" s="226" t="s">
        <v>342</v>
      </c>
      <c r="C161" s="243">
        <v>911</v>
      </c>
      <c r="D161" s="240" t="s">
        <v>343</v>
      </c>
      <c r="E161" s="10" t="s">
        <v>20</v>
      </c>
      <c r="F161" s="10" t="s">
        <v>344</v>
      </c>
      <c r="G161" s="10" t="s">
        <v>112</v>
      </c>
      <c r="H161" s="10"/>
      <c r="I161" s="10"/>
      <c r="J161" s="10"/>
      <c r="K161" s="10" t="s">
        <v>29</v>
      </c>
      <c r="L161" s="10" t="s">
        <v>194</v>
      </c>
      <c r="M161" s="10" t="s">
        <v>30</v>
      </c>
      <c r="N161" s="232">
        <v>74511341.739999995</v>
      </c>
      <c r="O161" s="232">
        <v>68564793.609999999</v>
      </c>
      <c r="P161" s="61">
        <v>77460707</v>
      </c>
      <c r="Q161" s="61">
        <v>61486886</v>
      </c>
      <c r="R161" s="232">
        <v>59093677</v>
      </c>
      <c r="S161" s="232">
        <v>59093677</v>
      </c>
    </row>
    <row r="162" spans="1:19" ht="165" x14ac:dyDescent="0.25">
      <c r="A162" s="244"/>
      <c r="B162" s="242"/>
      <c r="C162" s="244"/>
      <c r="D162" s="251"/>
      <c r="E162" s="10" t="s">
        <v>345</v>
      </c>
      <c r="F162" s="10" t="s">
        <v>346</v>
      </c>
      <c r="G162" s="10" t="s">
        <v>347</v>
      </c>
      <c r="H162" s="10"/>
      <c r="I162" s="10"/>
      <c r="J162" s="10"/>
      <c r="K162" s="10" t="s">
        <v>428</v>
      </c>
      <c r="L162" s="10"/>
      <c r="M162" s="10" t="s">
        <v>429</v>
      </c>
      <c r="N162" s="233"/>
      <c r="O162" s="233"/>
      <c r="P162" s="194"/>
      <c r="Q162" s="194"/>
      <c r="R162" s="233"/>
      <c r="S162" s="233"/>
    </row>
    <row r="163" spans="1:19" ht="240" x14ac:dyDescent="0.25">
      <c r="A163" s="195"/>
      <c r="B163" s="198"/>
      <c r="C163" s="195"/>
      <c r="D163" s="196"/>
      <c r="E163" s="197"/>
      <c r="F163" s="197"/>
      <c r="G163" s="197"/>
      <c r="H163" s="10"/>
      <c r="I163" s="10"/>
      <c r="J163" s="10"/>
      <c r="K163" s="10" t="s">
        <v>426</v>
      </c>
      <c r="L163" s="10"/>
      <c r="M163" s="10" t="s">
        <v>427</v>
      </c>
      <c r="N163" s="199"/>
      <c r="O163" s="194"/>
      <c r="P163" s="194"/>
      <c r="Q163" s="194"/>
      <c r="R163" s="194"/>
      <c r="S163" s="194"/>
    </row>
    <row r="164" spans="1:19" ht="135" x14ac:dyDescent="0.25">
      <c r="A164" s="195"/>
      <c r="B164" s="198"/>
      <c r="C164" s="195"/>
      <c r="D164" s="196"/>
      <c r="E164" s="197"/>
      <c r="F164" s="197"/>
      <c r="G164" s="197"/>
      <c r="H164" s="10"/>
      <c r="I164" s="10"/>
      <c r="J164" s="10"/>
      <c r="K164" s="10" t="s">
        <v>436</v>
      </c>
      <c r="L164" s="10"/>
      <c r="M164" s="10" t="s">
        <v>437</v>
      </c>
      <c r="N164" s="194"/>
      <c r="O164" s="194"/>
      <c r="P164" s="194"/>
      <c r="Q164" s="194"/>
      <c r="R164" s="194"/>
      <c r="S164" s="194"/>
    </row>
    <row r="165" spans="1:19" ht="90" x14ac:dyDescent="0.25">
      <c r="A165" s="243">
        <v>2139</v>
      </c>
      <c r="B165" s="243" t="s">
        <v>334</v>
      </c>
      <c r="C165" s="243">
        <v>911</v>
      </c>
      <c r="D165" s="240" t="s">
        <v>335</v>
      </c>
      <c r="E165" s="226" t="s">
        <v>20</v>
      </c>
      <c r="F165" s="226" t="s">
        <v>336</v>
      </c>
      <c r="G165" s="226" t="s">
        <v>112</v>
      </c>
      <c r="H165" s="10" t="s">
        <v>337</v>
      </c>
      <c r="I165" s="10" t="s">
        <v>338</v>
      </c>
      <c r="J165" s="10" t="s">
        <v>339</v>
      </c>
      <c r="K165" s="10" t="s">
        <v>29</v>
      </c>
      <c r="L165" s="10" t="s">
        <v>194</v>
      </c>
      <c r="M165" s="10" t="s">
        <v>30</v>
      </c>
      <c r="N165" s="232">
        <v>16444250.26</v>
      </c>
      <c r="O165" s="232">
        <v>15403013.57</v>
      </c>
      <c r="P165" s="61">
        <v>16987983.780000001</v>
      </c>
      <c r="Q165" s="61">
        <v>15989824</v>
      </c>
      <c r="R165" s="232">
        <v>15912892</v>
      </c>
      <c r="S165" s="232">
        <v>15912892</v>
      </c>
    </row>
    <row r="166" spans="1:19" ht="30" x14ac:dyDescent="0.25">
      <c r="A166" s="254"/>
      <c r="B166" s="254"/>
      <c r="C166" s="254"/>
      <c r="D166" s="241"/>
      <c r="E166" s="237"/>
      <c r="F166" s="237"/>
      <c r="G166" s="237"/>
      <c r="H166" s="10"/>
      <c r="I166" s="10"/>
      <c r="J166" s="10"/>
      <c r="K166" s="27" t="s">
        <v>435</v>
      </c>
      <c r="L166" s="10"/>
      <c r="M166" s="10" t="s">
        <v>434</v>
      </c>
      <c r="N166" s="233"/>
      <c r="O166" s="233"/>
      <c r="P166" s="63"/>
      <c r="Q166" s="63"/>
      <c r="R166" s="233"/>
      <c r="S166" s="233"/>
    </row>
    <row r="167" spans="1:19" ht="105" x14ac:dyDescent="0.25">
      <c r="A167" s="254"/>
      <c r="B167" s="254"/>
      <c r="C167" s="254"/>
      <c r="D167" s="241"/>
      <c r="E167" s="242"/>
      <c r="F167" s="242"/>
      <c r="G167" s="242"/>
      <c r="H167" s="10"/>
      <c r="I167" s="10"/>
      <c r="J167" s="10"/>
      <c r="K167" s="10" t="s">
        <v>340</v>
      </c>
      <c r="L167" s="10"/>
      <c r="M167" s="10" t="s">
        <v>341</v>
      </c>
      <c r="N167" s="234"/>
      <c r="O167" s="234"/>
      <c r="P167" s="62"/>
      <c r="Q167" s="62"/>
      <c r="R167" s="234"/>
      <c r="S167" s="234"/>
    </row>
    <row r="168" spans="1:19" s="23" customFormat="1" ht="171" x14ac:dyDescent="0.2">
      <c r="A168" s="99">
        <v>2200</v>
      </c>
      <c r="B168" s="31" t="s">
        <v>484</v>
      </c>
      <c r="C168" s="17"/>
      <c r="D168" s="26"/>
      <c r="E168" s="17"/>
      <c r="F168" s="17"/>
      <c r="G168" s="17"/>
      <c r="H168" s="17"/>
      <c r="I168" s="17"/>
      <c r="J168" s="17"/>
      <c r="K168" s="17"/>
      <c r="L168" s="17"/>
      <c r="M168" s="17"/>
      <c r="N168" s="47">
        <f t="shared" ref="N168:S168" si="30">N169+N171</f>
        <v>26879609.600000001</v>
      </c>
      <c r="O168" s="47">
        <f t="shared" si="30"/>
        <v>25742962.550000001</v>
      </c>
      <c r="P168" s="47">
        <f t="shared" si="30"/>
        <v>29175663.079999998</v>
      </c>
      <c r="Q168" s="47">
        <f t="shared" si="30"/>
        <v>24777898</v>
      </c>
      <c r="R168" s="47">
        <f t="shared" si="30"/>
        <v>24487723</v>
      </c>
      <c r="S168" s="47">
        <f t="shared" si="30"/>
        <v>24487723</v>
      </c>
    </row>
    <row r="169" spans="1:19" ht="105" x14ac:dyDescent="0.25">
      <c r="A169" s="243">
        <v>2201</v>
      </c>
      <c r="B169" s="226" t="s">
        <v>452</v>
      </c>
      <c r="C169" s="243">
        <v>911</v>
      </c>
      <c r="D169" s="240" t="s">
        <v>330</v>
      </c>
      <c r="E169" s="10" t="s">
        <v>20</v>
      </c>
      <c r="F169" s="10" t="s">
        <v>34</v>
      </c>
      <c r="G169" s="9" t="s">
        <v>21</v>
      </c>
      <c r="H169" s="10" t="s">
        <v>24</v>
      </c>
      <c r="I169" s="11" t="s">
        <v>25</v>
      </c>
      <c r="J169" s="9" t="s">
        <v>26</v>
      </c>
      <c r="K169" s="10" t="s">
        <v>29</v>
      </c>
      <c r="L169" s="4"/>
      <c r="M169" s="10" t="s">
        <v>30</v>
      </c>
      <c r="N169" s="232">
        <v>2567019</v>
      </c>
      <c r="O169" s="232">
        <v>2498938.09</v>
      </c>
      <c r="P169" s="117">
        <v>3172523</v>
      </c>
      <c r="Q169" s="117">
        <v>3036632</v>
      </c>
      <c r="R169" s="232">
        <v>3036014</v>
      </c>
      <c r="S169" s="232">
        <v>3036014</v>
      </c>
    </row>
    <row r="170" spans="1:19" ht="285" x14ac:dyDescent="0.25">
      <c r="A170" s="244"/>
      <c r="B170" s="242"/>
      <c r="C170" s="244"/>
      <c r="D170" s="251"/>
      <c r="E170" s="9" t="s">
        <v>22</v>
      </c>
      <c r="F170" s="7" t="s">
        <v>25</v>
      </c>
      <c r="G170" s="9" t="s">
        <v>23</v>
      </c>
      <c r="H170" s="10" t="s">
        <v>27</v>
      </c>
      <c r="I170" s="11" t="s">
        <v>25</v>
      </c>
      <c r="J170" s="10" t="s">
        <v>28</v>
      </c>
      <c r="K170" s="10" t="s">
        <v>331</v>
      </c>
      <c r="L170" s="11"/>
      <c r="M170" s="10" t="s">
        <v>332</v>
      </c>
      <c r="N170" s="234"/>
      <c r="O170" s="234"/>
      <c r="P170" s="118"/>
      <c r="Q170" s="118"/>
      <c r="R170" s="234"/>
      <c r="S170" s="234"/>
    </row>
    <row r="171" spans="1:19" ht="94.5" customHeight="1" x14ac:dyDescent="0.25">
      <c r="A171" s="243">
        <v>2206</v>
      </c>
      <c r="B171" s="226" t="s">
        <v>453</v>
      </c>
      <c r="C171" s="243">
        <v>911</v>
      </c>
      <c r="D171" s="240" t="s">
        <v>330</v>
      </c>
      <c r="E171" s="226" t="s">
        <v>20</v>
      </c>
      <c r="F171" s="226" t="s">
        <v>37</v>
      </c>
      <c r="G171" s="226" t="s">
        <v>21</v>
      </c>
      <c r="H171" s="252"/>
      <c r="I171" s="243"/>
      <c r="J171" s="243"/>
      <c r="K171" s="10" t="s">
        <v>29</v>
      </c>
      <c r="L171" s="4"/>
      <c r="M171" s="10" t="s">
        <v>30</v>
      </c>
      <c r="N171" s="232">
        <v>24312590.600000001</v>
      </c>
      <c r="O171" s="232">
        <v>23244024.460000001</v>
      </c>
      <c r="P171" s="117">
        <v>26003140.079999998</v>
      </c>
      <c r="Q171" s="117">
        <v>21741266</v>
      </c>
      <c r="R171" s="232">
        <v>21451709</v>
      </c>
      <c r="S171" s="232">
        <v>21451709</v>
      </c>
    </row>
    <row r="172" spans="1:19" ht="103.5" customHeight="1" x14ac:dyDescent="0.25">
      <c r="A172" s="244"/>
      <c r="B172" s="242"/>
      <c r="C172" s="244"/>
      <c r="D172" s="251"/>
      <c r="E172" s="242"/>
      <c r="F172" s="242"/>
      <c r="G172" s="242"/>
      <c r="H172" s="253"/>
      <c r="I172" s="244"/>
      <c r="J172" s="244"/>
      <c r="K172" s="10" t="s">
        <v>432</v>
      </c>
      <c r="L172" s="4"/>
      <c r="M172" s="10" t="s">
        <v>433</v>
      </c>
      <c r="N172" s="234"/>
      <c r="O172" s="234"/>
      <c r="P172" s="118"/>
      <c r="Q172" s="118"/>
      <c r="R172" s="234"/>
      <c r="S172" s="234"/>
    </row>
    <row r="173" spans="1:19" s="23" customFormat="1" ht="28.5" x14ac:dyDescent="0.2">
      <c r="A173" s="36"/>
      <c r="B173" s="35" t="s">
        <v>348</v>
      </c>
      <c r="C173" s="36">
        <v>915</v>
      </c>
      <c r="D173" s="37"/>
      <c r="E173" s="35"/>
      <c r="F173" s="35"/>
      <c r="G173" s="35"/>
      <c r="H173" s="35"/>
      <c r="I173" s="35"/>
      <c r="J173" s="35"/>
      <c r="K173" s="35"/>
      <c r="L173" s="35"/>
      <c r="M173" s="35"/>
      <c r="N173" s="48">
        <f>N174+N187</f>
        <v>115362161.40000001</v>
      </c>
      <c r="O173" s="48">
        <f t="shared" ref="O173:S173" si="31">O174+O187</f>
        <v>115121966.64</v>
      </c>
      <c r="P173" s="48">
        <f t="shared" si="31"/>
        <v>139802650</v>
      </c>
      <c r="Q173" s="48">
        <f t="shared" si="31"/>
        <v>96028637</v>
      </c>
      <c r="R173" s="48">
        <f t="shared" si="31"/>
        <v>94956139</v>
      </c>
      <c r="S173" s="48">
        <f t="shared" si="31"/>
        <v>94956139</v>
      </c>
    </row>
    <row r="174" spans="1:19" s="23" customFormat="1" ht="128.25" x14ac:dyDescent="0.2">
      <c r="A174" s="139">
        <v>2100</v>
      </c>
      <c r="B174" s="148" t="s">
        <v>486</v>
      </c>
      <c r="C174" s="17"/>
      <c r="D174" s="26"/>
      <c r="E174" s="17"/>
      <c r="F174" s="17"/>
      <c r="G174" s="17"/>
      <c r="H174" s="17"/>
      <c r="I174" s="17"/>
      <c r="J174" s="17"/>
      <c r="K174" s="17"/>
      <c r="L174" s="17"/>
      <c r="M174" s="17"/>
      <c r="N174" s="172">
        <f>N175+N178+N183</f>
        <v>112918060.40000001</v>
      </c>
      <c r="O174" s="172">
        <f t="shared" ref="O174:S174" si="32">O175+O178+O183</f>
        <v>112702578.03</v>
      </c>
      <c r="P174" s="172">
        <f t="shared" si="32"/>
        <v>136805309</v>
      </c>
      <c r="Q174" s="172">
        <f t="shared" si="32"/>
        <v>93274785</v>
      </c>
      <c r="R174" s="172">
        <f t="shared" si="32"/>
        <v>92211787</v>
      </c>
      <c r="S174" s="172">
        <f t="shared" si="32"/>
        <v>92211787</v>
      </c>
    </row>
    <row r="175" spans="1:19" ht="93" customHeight="1" x14ac:dyDescent="0.25">
      <c r="A175" s="243">
        <v>2117</v>
      </c>
      <c r="B175" s="226" t="s">
        <v>186</v>
      </c>
      <c r="C175" s="243">
        <v>915</v>
      </c>
      <c r="D175" s="240" t="s">
        <v>333</v>
      </c>
      <c r="E175" s="10" t="s">
        <v>20</v>
      </c>
      <c r="F175" s="10" t="s">
        <v>188</v>
      </c>
      <c r="G175" s="10" t="s">
        <v>112</v>
      </c>
      <c r="H175" s="10" t="s">
        <v>191</v>
      </c>
      <c r="I175" s="10" t="s">
        <v>63</v>
      </c>
      <c r="J175" s="10" t="s">
        <v>192</v>
      </c>
      <c r="K175" s="10" t="s">
        <v>29</v>
      </c>
      <c r="L175" s="10" t="s">
        <v>194</v>
      </c>
      <c r="M175" s="86" t="s">
        <v>30</v>
      </c>
      <c r="N175" s="259">
        <v>40486535.520000003</v>
      </c>
      <c r="O175" s="259">
        <v>40374419.670000002</v>
      </c>
      <c r="P175" s="187">
        <v>43413743</v>
      </c>
      <c r="Q175" s="187">
        <v>37779540</v>
      </c>
      <c r="R175" s="259">
        <v>37754540</v>
      </c>
      <c r="S175" s="232">
        <v>37754540</v>
      </c>
    </row>
    <row r="176" spans="1:19" ht="120" x14ac:dyDescent="0.25">
      <c r="A176" s="244"/>
      <c r="B176" s="242"/>
      <c r="C176" s="244"/>
      <c r="D176" s="251"/>
      <c r="E176" s="10"/>
      <c r="F176" s="10"/>
      <c r="G176" s="10"/>
      <c r="H176" s="10"/>
      <c r="I176" s="10"/>
      <c r="J176" s="10"/>
      <c r="K176" s="10" t="s">
        <v>430</v>
      </c>
      <c r="L176" s="10"/>
      <c r="M176" s="86" t="s">
        <v>431</v>
      </c>
      <c r="N176" s="260"/>
      <c r="O176" s="260"/>
      <c r="P176" s="188"/>
      <c r="Q176" s="188"/>
      <c r="R176" s="260"/>
      <c r="S176" s="233"/>
    </row>
    <row r="177" spans="1:19" ht="135" x14ac:dyDescent="0.25">
      <c r="A177" s="183"/>
      <c r="B177" s="185"/>
      <c r="C177" s="183"/>
      <c r="D177" s="184"/>
      <c r="E177" s="10"/>
      <c r="F177" s="10"/>
      <c r="G177" s="10"/>
      <c r="H177" s="10"/>
      <c r="I177" s="10"/>
      <c r="J177" s="10"/>
      <c r="K177" s="10" t="s">
        <v>517</v>
      </c>
      <c r="L177" s="10"/>
      <c r="M177" s="86" t="s">
        <v>518</v>
      </c>
      <c r="N177" s="186"/>
      <c r="O177" s="186"/>
      <c r="P177" s="186"/>
      <c r="Q177" s="186"/>
      <c r="R177" s="186"/>
      <c r="S177" s="181"/>
    </row>
    <row r="178" spans="1:19" ht="165" x14ac:dyDescent="0.25">
      <c r="A178" s="243">
        <v>2120</v>
      </c>
      <c r="B178" s="226" t="s">
        <v>351</v>
      </c>
      <c r="C178" s="243">
        <v>915</v>
      </c>
      <c r="D178" s="240" t="s">
        <v>352</v>
      </c>
      <c r="E178" s="10" t="s">
        <v>20</v>
      </c>
      <c r="F178" s="10" t="s">
        <v>353</v>
      </c>
      <c r="G178" s="10" t="s">
        <v>112</v>
      </c>
      <c r="H178" s="10" t="s">
        <v>359</v>
      </c>
      <c r="I178" s="10" t="s">
        <v>346</v>
      </c>
      <c r="J178" s="10" t="s">
        <v>360</v>
      </c>
      <c r="K178" s="10" t="s">
        <v>361</v>
      </c>
      <c r="L178" s="10"/>
      <c r="M178" s="10" t="s">
        <v>362</v>
      </c>
      <c r="N178" s="233">
        <v>32851188.129999999</v>
      </c>
      <c r="O178" s="233">
        <v>32784377.41</v>
      </c>
      <c r="P178" s="182">
        <v>47772096</v>
      </c>
      <c r="Q178" s="182">
        <v>24283908</v>
      </c>
      <c r="R178" s="233">
        <v>24013908</v>
      </c>
      <c r="S178" s="233">
        <v>24013908</v>
      </c>
    </row>
    <row r="179" spans="1:19" ht="135" x14ac:dyDescent="0.25">
      <c r="A179" s="254"/>
      <c r="B179" s="237"/>
      <c r="C179" s="254"/>
      <c r="D179" s="241"/>
      <c r="E179" s="10" t="s">
        <v>354</v>
      </c>
      <c r="F179" s="10" t="s">
        <v>63</v>
      </c>
      <c r="G179" s="10" t="s">
        <v>355</v>
      </c>
      <c r="H179" s="10"/>
      <c r="I179" s="10"/>
      <c r="J179" s="10"/>
      <c r="K179" s="10" t="s">
        <v>363</v>
      </c>
      <c r="L179" s="10"/>
      <c r="M179" s="10" t="s">
        <v>362</v>
      </c>
      <c r="N179" s="233"/>
      <c r="O179" s="233"/>
      <c r="P179" s="63"/>
      <c r="Q179" s="63"/>
      <c r="R179" s="233"/>
      <c r="S179" s="233"/>
    </row>
    <row r="180" spans="1:19" ht="120" x14ac:dyDescent="0.25">
      <c r="A180" s="254"/>
      <c r="B180" s="237"/>
      <c r="C180" s="254"/>
      <c r="D180" s="241"/>
      <c r="E180" s="10" t="s">
        <v>356</v>
      </c>
      <c r="F180" s="10" t="s">
        <v>358</v>
      </c>
      <c r="G180" s="10" t="s">
        <v>357</v>
      </c>
      <c r="H180" s="10"/>
      <c r="I180" s="10"/>
      <c r="J180" s="10"/>
      <c r="K180" s="10" t="s">
        <v>364</v>
      </c>
      <c r="L180" s="10"/>
      <c r="M180" s="10" t="s">
        <v>365</v>
      </c>
      <c r="N180" s="233"/>
      <c r="O180" s="233"/>
      <c r="P180" s="63"/>
      <c r="Q180" s="63"/>
      <c r="R180" s="233"/>
      <c r="S180" s="233"/>
    </row>
    <row r="181" spans="1:19" ht="90" x14ac:dyDescent="0.25">
      <c r="A181" s="244"/>
      <c r="B181" s="242"/>
      <c r="C181" s="244"/>
      <c r="D181" s="251"/>
      <c r="E181" s="10"/>
      <c r="F181" s="10"/>
      <c r="G181" s="10"/>
      <c r="H181" s="10"/>
      <c r="I181" s="10"/>
      <c r="J181" s="10"/>
      <c r="K181" s="10" t="s">
        <v>366</v>
      </c>
      <c r="L181" s="10"/>
      <c r="M181" s="10" t="s">
        <v>367</v>
      </c>
      <c r="N181" s="234"/>
      <c r="O181" s="234"/>
      <c r="P181" s="62"/>
      <c r="Q181" s="62"/>
      <c r="R181" s="234"/>
      <c r="S181" s="234"/>
    </row>
    <row r="182" spans="1:19" ht="180" x14ac:dyDescent="0.25">
      <c r="A182" s="217"/>
      <c r="B182" s="215"/>
      <c r="C182" s="217"/>
      <c r="D182" s="216"/>
      <c r="E182" s="10"/>
      <c r="F182" s="10"/>
      <c r="G182" s="10"/>
      <c r="H182" s="10"/>
      <c r="I182" s="10"/>
      <c r="J182" s="10"/>
      <c r="K182" s="84" t="s">
        <v>533</v>
      </c>
      <c r="L182" s="84"/>
      <c r="M182" s="84" t="s">
        <v>534</v>
      </c>
      <c r="N182" s="214"/>
      <c r="O182" s="214"/>
      <c r="P182" s="214"/>
      <c r="Q182" s="214"/>
      <c r="R182" s="214"/>
      <c r="S182" s="214"/>
    </row>
    <row r="183" spans="1:19" ht="105" x14ac:dyDescent="0.25">
      <c r="A183" s="243">
        <v>2121</v>
      </c>
      <c r="B183" s="226" t="s">
        <v>368</v>
      </c>
      <c r="C183" s="243">
        <v>915</v>
      </c>
      <c r="D183" s="240" t="s">
        <v>352</v>
      </c>
      <c r="E183" s="10" t="s">
        <v>20</v>
      </c>
      <c r="F183" s="10" t="s">
        <v>369</v>
      </c>
      <c r="G183" s="10" t="s">
        <v>112</v>
      </c>
      <c r="H183" s="10" t="s">
        <v>285</v>
      </c>
      <c r="I183" s="10" t="s">
        <v>373</v>
      </c>
      <c r="J183" s="10" t="s">
        <v>286</v>
      </c>
      <c r="K183" s="10" t="s">
        <v>374</v>
      </c>
      <c r="L183" s="10"/>
      <c r="M183" s="10" t="s">
        <v>362</v>
      </c>
      <c r="N183" s="232">
        <v>39580336.75</v>
      </c>
      <c r="O183" s="232">
        <v>39543780.950000003</v>
      </c>
      <c r="P183" s="61">
        <f>93391566-P178</f>
        <v>45619470</v>
      </c>
      <c r="Q183" s="61">
        <f>55495245-Q178</f>
        <v>31211337</v>
      </c>
      <c r="R183" s="232">
        <f>54457247-R178</f>
        <v>30443339</v>
      </c>
      <c r="S183" s="232">
        <v>30443339</v>
      </c>
    </row>
    <row r="184" spans="1:19" ht="150" x14ac:dyDescent="0.25">
      <c r="A184" s="254"/>
      <c r="B184" s="237"/>
      <c r="C184" s="254"/>
      <c r="D184" s="241"/>
      <c r="E184" s="10" t="s">
        <v>370</v>
      </c>
      <c r="F184" s="10" t="s">
        <v>371</v>
      </c>
      <c r="G184" s="10" t="s">
        <v>372</v>
      </c>
      <c r="H184" s="10"/>
      <c r="I184" s="10"/>
      <c r="J184" s="10"/>
      <c r="K184" s="10" t="s">
        <v>375</v>
      </c>
      <c r="L184" s="10"/>
      <c r="M184" s="10" t="s">
        <v>362</v>
      </c>
      <c r="N184" s="233"/>
      <c r="O184" s="233"/>
      <c r="P184" s="63"/>
      <c r="Q184" s="63"/>
      <c r="R184" s="233"/>
      <c r="S184" s="233"/>
    </row>
    <row r="185" spans="1:19" ht="165" x14ac:dyDescent="0.25">
      <c r="A185" s="254"/>
      <c r="B185" s="237"/>
      <c r="C185" s="254"/>
      <c r="D185" s="241"/>
      <c r="E185" s="10"/>
      <c r="F185" s="10"/>
      <c r="G185" s="10"/>
      <c r="H185" s="10"/>
      <c r="I185" s="10"/>
      <c r="J185" s="10"/>
      <c r="K185" s="10" t="s">
        <v>448</v>
      </c>
      <c r="L185" s="10"/>
      <c r="M185" s="10" t="s">
        <v>449</v>
      </c>
      <c r="N185" s="233"/>
      <c r="O185" s="233"/>
      <c r="P185" s="63"/>
      <c r="Q185" s="63"/>
      <c r="R185" s="233"/>
      <c r="S185" s="233"/>
    </row>
    <row r="186" spans="1:19" ht="150" x14ac:dyDescent="0.25">
      <c r="A186" s="244"/>
      <c r="B186" s="242"/>
      <c r="C186" s="244"/>
      <c r="D186" s="251"/>
      <c r="E186" s="10"/>
      <c r="F186" s="10"/>
      <c r="G186" s="10"/>
      <c r="H186" s="10"/>
      <c r="I186" s="10"/>
      <c r="J186" s="10"/>
      <c r="K186" s="10" t="s">
        <v>376</v>
      </c>
      <c r="L186" s="10"/>
      <c r="M186" s="10" t="s">
        <v>362</v>
      </c>
      <c r="N186" s="234"/>
      <c r="O186" s="234"/>
      <c r="P186" s="62"/>
      <c r="Q186" s="62"/>
      <c r="R186" s="234"/>
      <c r="S186" s="234"/>
    </row>
    <row r="187" spans="1:19" s="23" customFormat="1" ht="171" x14ac:dyDescent="0.2">
      <c r="A187" s="99">
        <v>2200</v>
      </c>
      <c r="B187" s="31" t="s">
        <v>484</v>
      </c>
      <c r="C187" s="17"/>
      <c r="D187" s="26"/>
      <c r="E187" s="17"/>
      <c r="F187" s="17"/>
      <c r="G187" s="17"/>
      <c r="H187" s="17"/>
      <c r="I187" s="17"/>
      <c r="J187" s="17"/>
      <c r="K187" s="17"/>
      <c r="L187" s="17"/>
      <c r="M187" s="17"/>
      <c r="N187" s="47">
        <f>N188</f>
        <v>2444101</v>
      </c>
      <c r="O187" s="47">
        <f t="shared" ref="O187:S187" si="33">O188</f>
        <v>2419388.61</v>
      </c>
      <c r="P187" s="47">
        <f t="shared" si="33"/>
        <v>2997341</v>
      </c>
      <c r="Q187" s="47">
        <f t="shared" si="33"/>
        <v>2753852</v>
      </c>
      <c r="R187" s="47">
        <f t="shared" si="33"/>
        <v>2744352</v>
      </c>
      <c r="S187" s="47">
        <f t="shared" si="33"/>
        <v>2744352</v>
      </c>
    </row>
    <row r="188" spans="1:19" ht="105" x14ac:dyDescent="0.25">
      <c r="A188" s="243">
        <v>2201</v>
      </c>
      <c r="B188" s="226" t="s">
        <v>452</v>
      </c>
      <c r="C188" s="243">
        <v>915</v>
      </c>
      <c r="D188" s="240" t="s">
        <v>349</v>
      </c>
      <c r="E188" s="10" t="s">
        <v>20</v>
      </c>
      <c r="F188" s="10" t="s">
        <v>34</v>
      </c>
      <c r="G188" s="9" t="s">
        <v>21</v>
      </c>
      <c r="H188" s="10" t="s">
        <v>24</v>
      </c>
      <c r="I188" s="11" t="s">
        <v>25</v>
      </c>
      <c r="J188" s="9" t="s">
        <v>26</v>
      </c>
      <c r="K188" s="10" t="s">
        <v>29</v>
      </c>
      <c r="L188" s="4"/>
      <c r="M188" s="10" t="s">
        <v>30</v>
      </c>
      <c r="N188" s="262">
        <v>2444101</v>
      </c>
      <c r="O188" s="262">
        <v>2419388.61</v>
      </c>
      <c r="P188" s="121">
        <v>2997341</v>
      </c>
      <c r="Q188" s="121">
        <v>2753852</v>
      </c>
      <c r="R188" s="262">
        <v>2744352</v>
      </c>
      <c r="S188" s="262">
        <v>2744352</v>
      </c>
    </row>
    <row r="189" spans="1:19" ht="285" x14ac:dyDescent="0.25">
      <c r="A189" s="244"/>
      <c r="B189" s="242"/>
      <c r="C189" s="244"/>
      <c r="D189" s="251"/>
      <c r="E189" s="9" t="s">
        <v>22</v>
      </c>
      <c r="F189" s="7" t="s">
        <v>25</v>
      </c>
      <c r="G189" s="9" t="s">
        <v>23</v>
      </c>
      <c r="H189" s="10" t="s">
        <v>27</v>
      </c>
      <c r="I189" s="11" t="s">
        <v>25</v>
      </c>
      <c r="J189" s="10" t="s">
        <v>28</v>
      </c>
      <c r="K189" s="10" t="s">
        <v>350</v>
      </c>
      <c r="L189" s="11"/>
      <c r="M189" s="10" t="s">
        <v>332</v>
      </c>
      <c r="N189" s="263"/>
      <c r="O189" s="263"/>
      <c r="P189" s="122"/>
      <c r="Q189" s="122"/>
      <c r="R189" s="263"/>
      <c r="S189" s="263"/>
    </row>
    <row r="190" spans="1:19" s="23" customFormat="1" ht="42.75" x14ac:dyDescent="0.2">
      <c r="A190" s="36"/>
      <c r="B190" s="35" t="s">
        <v>377</v>
      </c>
      <c r="C190" s="36">
        <v>916</v>
      </c>
      <c r="D190" s="37"/>
      <c r="E190" s="35"/>
      <c r="F190" s="35"/>
      <c r="G190" s="35"/>
      <c r="H190" s="35"/>
      <c r="I190" s="35"/>
      <c r="J190" s="35"/>
      <c r="K190" s="35"/>
      <c r="L190" s="35"/>
      <c r="M190" s="35"/>
      <c r="N190" s="48">
        <f>N191+N203</f>
        <v>12959835.65</v>
      </c>
      <c r="O190" s="48">
        <f t="shared" ref="O190:S190" si="34">O191+O203</f>
        <v>12857750.33</v>
      </c>
      <c r="P190" s="48">
        <f>P191+P203</f>
        <v>10857906</v>
      </c>
      <c r="Q190" s="48">
        <f t="shared" si="34"/>
        <v>10091491</v>
      </c>
      <c r="R190" s="48">
        <f t="shared" si="34"/>
        <v>9572733</v>
      </c>
      <c r="S190" s="48">
        <f t="shared" si="34"/>
        <v>9872233</v>
      </c>
    </row>
    <row r="191" spans="1:19" s="23" customFormat="1" ht="128.25" x14ac:dyDescent="0.2">
      <c r="A191" s="139">
        <v>2100</v>
      </c>
      <c r="B191" s="148" t="s">
        <v>486</v>
      </c>
      <c r="C191" s="38"/>
      <c r="D191" s="39"/>
      <c r="E191" s="38"/>
      <c r="F191" s="38"/>
      <c r="G191" s="38"/>
      <c r="H191" s="38"/>
      <c r="I191" s="38"/>
      <c r="J191" s="38"/>
      <c r="K191" s="38"/>
      <c r="L191" s="38"/>
      <c r="M191" s="38"/>
      <c r="N191" s="53">
        <f>N195+N197+N199+N192</f>
        <v>4536230.6500000004</v>
      </c>
      <c r="O191" s="53">
        <f t="shared" ref="O191:S191" si="35">O195+O197+O199+O192</f>
        <v>4511230.6500000004</v>
      </c>
      <c r="P191" s="53">
        <f t="shared" si="35"/>
        <v>913500</v>
      </c>
      <c r="Q191" s="53">
        <f t="shared" si="35"/>
        <v>230000</v>
      </c>
      <c r="R191" s="53">
        <f t="shared" si="35"/>
        <v>130000</v>
      </c>
      <c r="S191" s="53">
        <f t="shared" si="35"/>
        <v>429500</v>
      </c>
    </row>
    <row r="192" spans="1:19" ht="262.5" customHeight="1" x14ac:dyDescent="0.25">
      <c r="A192" s="243">
        <v>2104</v>
      </c>
      <c r="B192" s="226" t="s">
        <v>111</v>
      </c>
      <c r="C192" s="281">
        <v>916</v>
      </c>
      <c r="D192" s="305" t="s">
        <v>36</v>
      </c>
      <c r="E192" s="10" t="s">
        <v>20</v>
      </c>
      <c r="F192" s="10" t="s">
        <v>115</v>
      </c>
      <c r="G192" s="10" t="s">
        <v>112</v>
      </c>
      <c r="H192" s="10" t="s">
        <v>122</v>
      </c>
      <c r="I192" s="10" t="s">
        <v>63</v>
      </c>
      <c r="J192" s="10" t="s">
        <v>26</v>
      </c>
      <c r="K192" s="10" t="s">
        <v>503</v>
      </c>
      <c r="L192" s="10"/>
      <c r="M192" s="10" t="s">
        <v>127</v>
      </c>
      <c r="N192" s="308">
        <v>137453</v>
      </c>
      <c r="O192" s="308">
        <v>137453</v>
      </c>
      <c r="P192" s="232"/>
      <c r="Q192" s="232"/>
      <c r="R192" s="264"/>
      <c r="S192" s="264"/>
    </row>
    <row r="193" spans="1:19" ht="105" x14ac:dyDescent="0.25">
      <c r="A193" s="254"/>
      <c r="B193" s="237"/>
      <c r="C193" s="282"/>
      <c r="D193" s="306"/>
      <c r="E193" s="10" t="s">
        <v>113</v>
      </c>
      <c r="F193" s="10" t="s">
        <v>114</v>
      </c>
      <c r="G193" s="10" t="s">
        <v>116</v>
      </c>
      <c r="H193" s="10" t="s">
        <v>123</v>
      </c>
      <c r="I193" s="10" t="s">
        <v>63</v>
      </c>
      <c r="J193" s="10" t="s">
        <v>124</v>
      </c>
      <c r="K193" s="10" t="s">
        <v>128</v>
      </c>
      <c r="L193" s="10"/>
      <c r="M193" s="10" t="s">
        <v>129</v>
      </c>
      <c r="N193" s="309"/>
      <c r="O193" s="309"/>
      <c r="P193" s="233"/>
      <c r="Q193" s="233"/>
      <c r="R193" s="265"/>
      <c r="S193" s="265"/>
    </row>
    <row r="194" spans="1:19" ht="195" x14ac:dyDescent="0.25">
      <c r="A194" s="254"/>
      <c r="B194" s="237"/>
      <c r="C194" s="283"/>
      <c r="D194" s="307"/>
      <c r="E194" s="10" t="s">
        <v>117</v>
      </c>
      <c r="F194" s="10" t="s">
        <v>118</v>
      </c>
      <c r="G194" s="10" t="s">
        <v>119</v>
      </c>
      <c r="H194" s="10" t="s">
        <v>125</v>
      </c>
      <c r="I194" s="10" t="s">
        <v>63</v>
      </c>
      <c r="J194" s="10" t="s">
        <v>126</v>
      </c>
      <c r="K194" s="10" t="s">
        <v>130</v>
      </c>
      <c r="L194" s="10"/>
      <c r="M194" s="10" t="s">
        <v>131</v>
      </c>
      <c r="N194" s="310"/>
      <c r="O194" s="310"/>
      <c r="P194" s="234"/>
      <c r="Q194" s="234"/>
      <c r="R194" s="266"/>
      <c r="S194" s="266"/>
    </row>
    <row r="195" spans="1:19" ht="75" x14ac:dyDescent="0.25">
      <c r="A195" s="243">
        <v>2130</v>
      </c>
      <c r="B195" s="226" t="s">
        <v>136</v>
      </c>
      <c r="C195" s="243">
        <v>916</v>
      </c>
      <c r="D195" s="240" t="s">
        <v>137</v>
      </c>
      <c r="E195" s="226" t="s">
        <v>20</v>
      </c>
      <c r="F195" s="226" t="s">
        <v>138</v>
      </c>
      <c r="G195" s="226" t="s">
        <v>112</v>
      </c>
      <c r="H195" s="10" t="s">
        <v>139</v>
      </c>
      <c r="I195" s="10" t="s">
        <v>140</v>
      </c>
      <c r="J195" s="10" t="s">
        <v>141</v>
      </c>
      <c r="K195" s="10" t="s">
        <v>29</v>
      </c>
      <c r="L195" s="10"/>
      <c r="M195" s="10" t="s">
        <v>41</v>
      </c>
      <c r="N195" s="232">
        <f>37500+2485989</f>
        <v>2523489</v>
      </c>
      <c r="O195" s="232">
        <f>37500+2485989</f>
        <v>2523489</v>
      </c>
      <c r="P195" s="61">
        <f>385000+225000</f>
        <v>610000</v>
      </c>
      <c r="Q195" s="61">
        <v>50000</v>
      </c>
      <c r="R195" s="232">
        <v>50000</v>
      </c>
      <c r="S195" s="232">
        <v>50000</v>
      </c>
    </row>
    <row r="196" spans="1:19" ht="409.5" customHeight="1" x14ac:dyDescent="0.25">
      <c r="A196" s="244"/>
      <c r="B196" s="242"/>
      <c r="C196" s="244"/>
      <c r="D196" s="251"/>
      <c r="E196" s="242"/>
      <c r="F196" s="242"/>
      <c r="G196" s="242"/>
      <c r="H196" s="10"/>
      <c r="I196" s="10"/>
      <c r="J196" s="10"/>
      <c r="K196" s="10" t="s">
        <v>142</v>
      </c>
      <c r="L196" s="10"/>
      <c r="M196" s="10" t="s">
        <v>143</v>
      </c>
      <c r="N196" s="234"/>
      <c r="O196" s="234"/>
      <c r="P196" s="62"/>
      <c r="Q196" s="62"/>
      <c r="R196" s="234"/>
      <c r="S196" s="234"/>
    </row>
    <row r="197" spans="1:19" ht="90" x14ac:dyDescent="0.25">
      <c r="A197" s="243">
        <v>2131</v>
      </c>
      <c r="B197" s="226" t="s">
        <v>380</v>
      </c>
      <c r="C197" s="243">
        <v>916</v>
      </c>
      <c r="D197" s="240" t="s">
        <v>36</v>
      </c>
      <c r="E197" s="10" t="s">
        <v>20</v>
      </c>
      <c r="F197" s="10" t="s">
        <v>60</v>
      </c>
      <c r="G197" s="10" t="s">
        <v>112</v>
      </c>
      <c r="H197" s="243"/>
      <c r="I197" s="243"/>
      <c r="J197" s="243"/>
      <c r="K197" s="20" t="s">
        <v>384</v>
      </c>
      <c r="L197" s="10"/>
      <c r="M197" s="10" t="s">
        <v>385</v>
      </c>
      <c r="N197" s="232">
        <v>167000</v>
      </c>
      <c r="O197" s="232">
        <v>142000</v>
      </c>
      <c r="P197" s="61">
        <v>280000</v>
      </c>
      <c r="Q197" s="61">
        <v>180000</v>
      </c>
      <c r="R197" s="232">
        <v>80000</v>
      </c>
      <c r="S197" s="232">
        <v>80000</v>
      </c>
    </row>
    <row r="198" spans="1:19" ht="45" x14ac:dyDescent="0.25">
      <c r="A198" s="244"/>
      <c r="B198" s="242"/>
      <c r="C198" s="244"/>
      <c r="D198" s="251"/>
      <c r="E198" s="10" t="s">
        <v>381</v>
      </c>
      <c r="F198" s="10" t="s">
        <v>382</v>
      </c>
      <c r="G198" s="10" t="s">
        <v>383</v>
      </c>
      <c r="H198" s="244"/>
      <c r="I198" s="244"/>
      <c r="J198" s="244"/>
      <c r="K198" s="9"/>
      <c r="L198" s="10"/>
      <c r="M198" s="10"/>
      <c r="N198" s="234"/>
      <c r="O198" s="234"/>
      <c r="P198" s="62"/>
      <c r="Q198" s="62"/>
      <c r="R198" s="234"/>
      <c r="S198" s="234"/>
    </row>
    <row r="199" spans="1:19" ht="105" x14ac:dyDescent="0.25">
      <c r="A199" s="243">
        <v>2138</v>
      </c>
      <c r="B199" s="226" t="s">
        <v>56</v>
      </c>
      <c r="C199" s="243">
        <v>916</v>
      </c>
      <c r="D199" s="240" t="s">
        <v>57</v>
      </c>
      <c r="E199" s="10" t="s">
        <v>20</v>
      </c>
      <c r="F199" s="10" t="s">
        <v>60</v>
      </c>
      <c r="G199" s="10" t="s">
        <v>112</v>
      </c>
      <c r="H199" s="10" t="s">
        <v>61</v>
      </c>
      <c r="I199" s="10" t="s">
        <v>63</v>
      </c>
      <c r="J199" s="10" t="s">
        <v>62</v>
      </c>
      <c r="K199" s="10" t="s">
        <v>29</v>
      </c>
      <c r="L199" s="10"/>
      <c r="M199" s="10" t="s">
        <v>41</v>
      </c>
      <c r="N199" s="232">
        <f>29217.75+1679070.9</f>
        <v>1708288.65</v>
      </c>
      <c r="O199" s="232">
        <f>1679070.9+29217.75</f>
        <v>1708288.65</v>
      </c>
      <c r="P199" s="61">
        <v>23500</v>
      </c>
      <c r="Q199" s="61">
        <v>0</v>
      </c>
      <c r="R199" s="232">
        <v>0</v>
      </c>
      <c r="S199" s="232">
        <v>299500</v>
      </c>
    </row>
    <row r="200" spans="1:19" ht="105" x14ac:dyDescent="0.25">
      <c r="A200" s="254"/>
      <c r="B200" s="237"/>
      <c r="C200" s="254"/>
      <c r="D200" s="241"/>
      <c r="E200" s="10" t="s">
        <v>58</v>
      </c>
      <c r="F200" s="10" t="s">
        <v>386</v>
      </c>
      <c r="G200" s="10" t="s">
        <v>28</v>
      </c>
      <c r="H200" s="10"/>
      <c r="I200" s="10"/>
      <c r="J200" s="10"/>
      <c r="K200" s="10" t="s">
        <v>66</v>
      </c>
      <c r="L200" s="10"/>
      <c r="M200" s="10" t="s">
        <v>67</v>
      </c>
      <c r="N200" s="233"/>
      <c r="O200" s="233"/>
      <c r="P200" s="63"/>
      <c r="Q200" s="63"/>
      <c r="R200" s="233"/>
      <c r="S200" s="233"/>
    </row>
    <row r="201" spans="1:19" ht="90" x14ac:dyDescent="0.25">
      <c r="A201" s="254"/>
      <c r="B201" s="237"/>
      <c r="C201" s="254"/>
      <c r="D201" s="241"/>
      <c r="E201" s="10"/>
      <c r="F201" s="10"/>
      <c r="G201" s="10"/>
      <c r="H201" s="10"/>
      <c r="I201" s="10"/>
      <c r="J201" s="10"/>
      <c r="K201" s="10" t="s">
        <v>68</v>
      </c>
      <c r="L201" s="10"/>
      <c r="M201" s="10" t="s">
        <v>537</v>
      </c>
      <c r="N201" s="233"/>
      <c r="O201" s="233"/>
      <c r="P201" s="63"/>
      <c r="Q201" s="63"/>
      <c r="R201" s="233"/>
      <c r="S201" s="233"/>
    </row>
    <row r="202" spans="1:19" ht="135" x14ac:dyDescent="0.25">
      <c r="A202" s="244"/>
      <c r="B202" s="242"/>
      <c r="C202" s="244"/>
      <c r="D202" s="251"/>
      <c r="E202" s="10"/>
      <c r="F202" s="10"/>
      <c r="G202" s="10"/>
      <c r="H202" s="10"/>
      <c r="I202" s="10"/>
      <c r="J202" s="10"/>
      <c r="K202" s="10" t="s">
        <v>538</v>
      </c>
      <c r="L202" s="10"/>
      <c r="M202" s="10" t="s">
        <v>539</v>
      </c>
      <c r="N202" s="234"/>
      <c r="O202" s="234"/>
      <c r="P202" s="62"/>
      <c r="Q202" s="62"/>
      <c r="R202" s="234"/>
      <c r="S202" s="234"/>
    </row>
    <row r="203" spans="1:19" s="23" customFormat="1" ht="171" x14ac:dyDescent="0.2">
      <c r="A203" s="99">
        <v>2200</v>
      </c>
      <c r="B203" s="31" t="s">
        <v>484</v>
      </c>
      <c r="C203" s="38"/>
      <c r="D203" s="39"/>
      <c r="E203" s="38"/>
      <c r="F203" s="38"/>
      <c r="G203" s="38"/>
      <c r="H203" s="38"/>
      <c r="I203" s="38"/>
      <c r="J203" s="38"/>
      <c r="K203" s="38"/>
      <c r="L203" s="38"/>
      <c r="M203" s="38"/>
      <c r="N203" s="53">
        <f>N204</f>
        <v>8423605</v>
      </c>
      <c r="O203" s="53">
        <f t="shared" ref="O203:S203" si="36">O204</f>
        <v>8346519.6799999997</v>
      </c>
      <c r="P203" s="53">
        <f t="shared" si="36"/>
        <v>9944406</v>
      </c>
      <c r="Q203" s="53">
        <f t="shared" si="36"/>
        <v>9861491</v>
      </c>
      <c r="R203" s="53">
        <f t="shared" si="36"/>
        <v>9442733</v>
      </c>
      <c r="S203" s="53">
        <f t="shared" si="36"/>
        <v>9442733</v>
      </c>
    </row>
    <row r="204" spans="1:19" ht="105" x14ac:dyDescent="0.25">
      <c r="A204" s="243">
        <v>2201</v>
      </c>
      <c r="B204" s="226" t="s">
        <v>451</v>
      </c>
      <c r="C204" s="243">
        <v>916</v>
      </c>
      <c r="D204" s="21" t="s">
        <v>36</v>
      </c>
      <c r="E204" s="10" t="s">
        <v>20</v>
      </c>
      <c r="F204" s="10" t="s">
        <v>34</v>
      </c>
      <c r="G204" s="9" t="s">
        <v>21</v>
      </c>
      <c r="H204" s="10" t="s">
        <v>24</v>
      </c>
      <c r="I204" s="11" t="s">
        <v>25</v>
      </c>
      <c r="J204" s="9" t="s">
        <v>26</v>
      </c>
      <c r="K204" s="10" t="s">
        <v>29</v>
      </c>
      <c r="L204" s="10"/>
      <c r="M204" s="10" t="s">
        <v>30</v>
      </c>
      <c r="N204" s="232">
        <f>8423605</f>
        <v>8423605</v>
      </c>
      <c r="O204" s="232">
        <f>8346519.68</f>
        <v>8346519.6799999997</v>
      </c>
      <c r="P204" s="117">
        <v>9944406</v>
      </c>
      <c r="Q204" s="117">
        <v>9861491</v>
      </c>
      <c r="R204" s="232">
        <v>9442733</v>
      </c>
      <c r="S204" s="232">
        <v>9442733</v>
      </c>
    </row>
    <row r="205" spans="1:19" ht="285" x14ac:dyDescent="0.25">
      <c r="A205" s="244"/>
      <c r="B205" s="242"/>
      <c r="C205" s="244"/>
      <c r="D205" s="21"/>
      <c r="E205" s="9" t="s">
        <v>22</v>
      </c>
      <c r="F205" s="7" t="s">
        <v>25</v>
      </c>
      <c r="G205" s="9" t="s">
        <v>23</v>
      </c>
      <c r="H205" s="10" t="s">
        <v>27</v>
      </c>
      <c r="I205" s="11" t="s">
        <v>25</v>
      </c>
      <c r="J205" s="10" t="s">
        <v>28</v>
      </c>
      <c r="K205" s="10" t="s">
        <v>379</v>
      </c>
      <c r="L205" s="10"/>
      <c r="M205" s="10" t="s">
        <v>378</v>
      </c>
      <c r="N205" s="234"/>
      <c r="O205" s="234"/>
      <c r="P205" s="118"/>
      <c r="Q205" s="118"/>
      <c r="R205" s="234"/>
      <c r="S205" s="234"/>
    </row>
    <row r="206" spans="1:19" s="23" customFormat="1" ht="28.5" x14ac:dyDescent="0.2">
      <c r="A206" s="36"/>
      <c r="B206" s="35" t="s">
        <v>387</v>
      </c>
      <c r="C206" s="36">
        <v>917</v>
      </c>
      <c r="D206" s="37"/>
      <c r="E206" s="35"/>
      <c r="F206" s="35"/>
      <c r="G206" s="35"/>
      <c r="H206" s="35"/>
      <c r="I206" s="35"/>
      <c r="J206" s="35"/>
      <c r="K206" s="35"/>
      <c r="L206" s="35"/>
      <c r="M206" s="35"/>
      <c r="N206" s="48">
        <f>N207</f>
        <v>5399205</v>
      </c>
      <c r="O206" s="48">
        <f t="shared" ref="O206:S207" si="37">O207</f>
        <v>5399205</v>
      </c>
      <c r="P206" s="48">
        <f t="shared" si="37"/>
        <v>5871946</v>
      </c>
      <c r="Q206" s="48">
        <f t="shared" si="37"/>
        <v>5515125</v>
      </c>
      <c r="R206" s="48">
        <f t="shared" si="37"/>
        <v>5318632</v>
      </c>
      <c r="S206" s="48">
        <f t="shared" si="37"/>
        <v>5318632</v>
      </c>
    </row>
    <row r="207" spans="1:19" s="23" customFormat="1" ht="171" x14ac:dyDescent="0.2">
      <c r="A207" s="99">
        <v>2200</v>
      </c>
      <c r="B207" s="31" t="s">
        <v>484</v>
      </c>
      <c r="C207" s="17"/>
      <c r="D207" s="26"/>
      <c r="E207" s="17"/>
      <c r="F207" s="17"/>
      <c r="G207" s="17"/>
      <c r="H207" s="17"/>
      <c r="I207" s="17"/>
      <c r="J207" s="17"/>
      <c r="K207" s="17"/>
      <c r="L207" s="17"/>
      <c r="M207" s="17"/>
      <c r="N207" s="47">
        <f>N208</f>
        <v>5399205</v>
      </c>
      <c r="O207" s="47">
        <f t="shared" si="37"/>
        <v>5399205</v>
      </c>
      <c r="P207" s="47">
        <f t="shared" si="37"/>
        <v>5871946</v>
      </c>
      <c r="Q207" s="47">
        <f t="shared" si="37"/>
        <v>5515125</v>
      </c>
      <c r="R207" s="47">
        <f t="shared" si="37"/>
        <v>5318632</v>
      </c>
      <c r="S207" s="47">
        <f t="shared" si="37"/>
        <v>5318632</v>
      </c>
    </row>
    <row r="208" spans="1:19" ht="105" x14ac:dyDescent="0.25">
      <c r="A208" s="243">
        <v>2201</v>
      </c>
      <c r="B208" s="226" t="s">
        <v>452</v>
      </c>
      <c r="C208" s="243">
        <v>917</v>
      </c>
      <c r="D208" s="240" t="s">
        <v>388</v>
      </c>
      <c r="E208" s="10" t="s">
        <v>20</v>
      </c>
      <c r="F208" s="10" t="s">
        <v>34</v>
      </c>
      <c r="G208" s="9" t="s">
        <v>21</v>
      </c>
      <c r="H208" s="10" t="s">
        <v>24</v>
      </c>
      <c r="I208" s="11" t="s">
        <v>25</v>
      </c>
      <c r="J208" s="9" t="s">
        <v>26</v>
      </c>
      <c r="K208" s="10" t="s">
        <v>29</v>
      </c>
      <c r="L208" s="10"/>
      <c r="M208" s="10" t="s">
        <v>41</v>
      </c>
      <c r="N208" s="232">
        <v>5399205</v>
      </c>
      <c r="O208" s="232">
        <v>5399205</v>
      </c>
      <c r="P208" s="61">
        <v>5871946</v>
      </c>
      <c r="Q208" s="61">
        <v>5515125</v>
      </c>
      <c r="R208" s="232">
        <v>5318632</v>
      </c>
      <c r="S208" s="232">
        <v>5318632</v>
      </c>
    </row>
    <row r="209" spans="1:19" ht="285" x14ac:dyDescent="0.25">
      <c r="A209" s="244"/>
      <c r="B209" s="242"/>
      <c r="C209" s="244"/>
      <c r="D209" s="251"/>
      <c r="E209" s="9" t="s">
        <v>22</v>
      </c>
      <c r="F209" s="7" t="s">
        <v>25</v>
      </c>
      <c r="G209" s="9" t="s">
        <v>23</v>
      </c>
      <c r="H209" s="10" t="s">
        <v>27</v>
      </c>
      <c r="I209" s="11" t="s">
        <v>25</v>
      </c>
      <c r="J209" s="10" t="s">
        <v>28</v>
      </c>
      <c r="K209" s="27"/>
      <c r="L209" s="10"/>
      <c r="M209" s="10"/>
      <c r="N209" s="234"/>
      <c r="O209" s="234"/>
      <c r="P209" s="62"/>
      <c r="Q209" s="62"/>
      <c r="R209" s="234"/>
      <c r="S209" s="234"/>
    </row>
    <row r="210" spans="1:19" s="23" customFormat="1" ht="28.5" x14ac:dyDescent="0.2">
      <c r="A210" s="36"/>
      <c r="B210" s="35" t="s">
        <v>390</v>
      </c>
      <c r="C210" s="36">
        <v>918</v>
      </c>
      <c r="D210" s="37"/>
      <c r="E210" s="35"/>
      <c r="F210" s="35"/>
      <c r="G210" s="35"/>
      <c r="H210" s="35"/>
      <c r="I210" s="35"/>
      <c r="J210" s="35"/>
      <c r="K210" s="35"/>
      <c r="L210" s="35"/>
      <c r="M210" s="35"/>
      <c r="N210" s="48">
        <f>N211</f>
        <v>1453018</v>
      </c>
      <c r="O210" s="48">
        <f t="shared" ref="O210:S211" si="38">O211</f>
        <v>1453018</v>
      </c>
      <c r="P210" s="48">
        <f t="shared" si="38"/>
        <v>1660105</v>
      </c>
      <c r="Q210" s="48">
        <f t="shared" si="38"/>
        <v>1535110</v>
      </c>
      <c r="R210" s="48">
        <f t="shared" si="38"/>
        <v>1535110</v>
      </c>
      <c r="S210" s="48">
        <f t="shared" si="38"/>
        <v>1535110</v>
      </c>
    </row>
    <row r="211" spans="1:19" s="23" customFormat="1" ht="128.25" x14ac:dyDescent="0.2">
      <c r="A211" s="99">
        <v>2100</v>
      </c>
      <c r="B211" s="31" t="s">
        <v>486</v>
      </c>
      <c r="C211" s="17"/>
      <c r="D211" s="26"/>
      <c r="E211" s="17"/>
      <c r="F211" s="17"/>
      <c r="G211" s="17"/>
      <c r="H211" s="17"/>
      <c r="I211" s="17"/>
      <c r="J211" s="17"/>
      <c r="K211" s="17"/>
      <c r="L211" s="17"/>
      <c r="M211" s="17"/>
      <c r="N211" s="47">
        <f>N212</f>
        <v>1453018</v>
      </c>
      <c r="O211" s="47">
        <f t="shared" si="38"/>
        <v>1453018</v>
      </c>
      <c r="P211" s="47">
        <f t="shared" si="38"/>
        <v>1660105</v>
      </c>
      <c r="Q211" s="47">
        <f t="shared" si="38"/>
        <v>1535110</v>
      </c>
      <c r="R211" s="47">
        <f t="shared" si="38"/>
        <v>1535110</v>
      </c>
      <c r="S211" s="47">
        <f t="shared" si="38"/>
        <v>1535110</v>
      </c>
    </row>
    <row r="212" spans="1:19" ht="105" x14ac:dyDescent="0.25">
      <c r="A212" s="243">
        <v>2102</v>
      </c>
      <c r="B212" s="226" t="s">
        <v>153</v>
      </c>
      <c r="C212" s="243">
        <v>918</v>
      </c>
      <c r="D212" s="240" t="s">
        <v>389</v>
      </c>
      <c r="E212" s="10" t="s">
        <v>20</v>
      </c>
      <c r="F212" s="10" t="s">
        <v>34</v>
      </c>
      <c r="G212" s="9" t="s">
        <v>21</v>
      </c>
      <c r="H212" s="10" t="s">
        <v>24</v>
      </c>
      <c r="I212" s="11" t="s">
        <v>25</v>
      </c>
      <c r="J212" s="9" t="s">
        <v>26</v>
      </c>
      <c r="K212" s="10" t="s">
        <v>29</v>
      </c>
      <c r="L212" s="10"/>
      <c r="M212" s="10"/>
      <c r="N212" s="232">
        <v>1453018</v>
      </c>
      <c r="O212" s="232">
        <v>1453018</v>
      </c>
      <c r="P212" s="61">
        <v>1660105</v>
      </c>
      <c r="Q212" s="61">
        <v>1535110</v>
      </c>
      <c r="R212" s="232">
        <v>1535110</v>
      </c>
      <c r="S212" s="232">
        <v>1535110</v>
      </c>
    </row>
    <row r="213" spans="1:19" ht="285" x14ac:dyDescent="0.25">
      <c r="A213" s="244"/>
      <c r="B213" s="242"/>
      <c r="C213" s="244"/>
      <c r="D213" s="251"/>
      <c r="E213" s="9" t="s">
        <v>22</v>
      </c>
      <c r="F213" s="7" t="s">
        <v>25</v>
      </c>
      <c r="G213" s="9" t="s">
        <v>23</v>
      </c>
      <c r="H213" s="10" t="s">
        <v>27</v>
      </c>
      <c r="I213" s="11" t="s">
        <v>25</v>
      </c>
      <c r="J213" s="10" t="s">
        <v>28</v>
      </c>
      <c r="K213" s="10" t="s">
        <v>157</v>
      </c>
      <c r="L213" s="10"/>
      <c r="M213" s="10" t="s">
        <v>158</v>
      </c>
      <c r="N213" s="234"/>
      <c r="O213" s="234"/>
      <c r="P213" s="62"/>
      <c r="Q213" s="62"/>
      <c r="R213" s="234"/>
      <c r="S213" s="234"/>
    </row>
    <row r="214" spans="1:19" x14ac:dyDescent="0.25">
      <c r="A214" s="98">
        <v>2100</v>
      </c>
      <c r="B214" s="299" t="s">
        <v>486</v>
      </c>
      <c r="C214" s="300"/>
      <c r="D214" s="300"/>
      <c r="E214" s="300"/>
      <c r="F214" s="300"/>
      <c r="G214" s="300"/>
      <c r="H214" s="300"/>
      <c r="I214" s="300"/>
      <c r="J214" s="300"/>
      <c r="K214" s="300"/>
      <c r="L214" s="300"/>
      <c r="M214" s="301"/>
      <c r="N214" s="54">
        <f t="shared" ref="N214:S214" si="39">N10+N45+N61+N73+N83+N124+N160+N174+N191+N211+N53</f>
        <v>896768073.61000001</v>
      </c>
      <c r="O214" s="54">
        <f t="shared" si="39"/>
        <v>886665357.20999992</v>
      </c>
      <c r="P214" s="54">
        <f t="shared" si="39"/>
        <v>1249060590.9099998</v>
      </c>
      <c r="Q214" s="54">
        <f t="shared" si="39"/>
        <v>691924768</v>
      </c>
      <c r="R214" s="54">
        <f t="shared" si="39"/>
        <v>667162351</v>
      </c>
      <c r="S214" s="54">
        <f t="shared" si="39"/>
        <v>666662351</v>
      </c>
    </row>
    <row r="215" spans="1:19" x14ac:dyDescent="0.25">
      <c r="A215" s="16">
        <v>2600</v>
      </c>
      <c r="B215" s="299" t="s">
        <v>485</v>
      </c>
      <c r="C215" s="300"/>
      <c r="D215" s="300"/>
      <c r="E215" s="300"/>
      <c r="F215" s="300"/>
      <c r="G215" s="300"/>
      <c r="H215" s="300"/>
      <c r="I215" s="300"/>
      <c r="J215" s="300"/>
      <c r="K215" s="300"/>
      <c r="L215" s="300"/>
      <c r="M215" s="301"/>
      <c r="N215" s="54">
        <f t="shared" ref="N215:S215" si="40">N155+N118+N99+N57+N34</f>
        <v>1147295868.4300001</v>
      </c>
      <c r="O215" s="54">
        <f t="shared" si="40"/>
        <v>1120443355.03</v>
      </c>
      <c r="P215" s="54">
        <f t="shared" si="40"/>
        <v>1156970850</v>
      </c>
      <c r="Q215" s="54">
        <f t="shared" si="40"/>
        <v>1128427200</v>
      </c>
      <c r="R215" s="54">
        <f t="shared" si="40"/>
        <v>1128429700</v>
      </c>
      <c r="S215" s="54">
        <f t="shared" si="40"/>
        <v>1128429700</v>
      </c>
    </row>
    <row r="216" spans="1:19" ht="15.75" thickBot="1" x14ac:dyDescent="0.3">
      <c r="A216" s="99">
        <v>2200</v>
      </c>
      <c r="B216" s="294" t="s">
        <v>484</v>
      </c>
      <c r="C216" s="295"/>
      <c r="D216" s="295"/>
      <c r="E216" s="295"/>
      <c r="F216" s="295"/>
      <c r="G216" s="295"/>
      <c r="H216" s="295"/>
      <c r="I216" s="295"/>
      <c r="J216" s="295"/>
      <c r="K216" s="295"/>
      <c r="L216" s="295"/>
      <c r="M216" s="296"/>
      <c r="N216" s="55">
        <f t="shared" ref="N216:S216" si="41">N24+N65+N94+N112+N150+N168+N187+N203+N207</f>
        <v>152938097.63999999</v>
      </c>
      <c r="O216" s="55">
        <f t="shared" si="41"/>
        <v>151530413.54000005</v>
      </c>
      <c r="P216" s="55">
        <f t="shared" si="41"/>
        <v>172318283.07999998</v>
      </c>
      <c r="Q216" s="55">
        <f t="shared" si="41"/>
        <v>157486435</v>
      </c>
      <c r="R216" s="55">
        <f t="shared" si="41"/>
        <v>148292952</v>
      </c>
      <c r="S216" s="55">
        <f t="shared" si="41"/>
        <v>148292952</v>
      </c>
    </row>
    <row r="217" spans="1:19" ht="15.75" thickBot="1" x14ac:dyDescent="0.3">
      <c r="A217" s="100"/>
      <c r="B217" s="297" t="s">
        <v>422</v>
      </c>
      <c r="C217" s="297"/>
      <c r="D217" s="297"/>
      <c r="E217" s="297"/>
      <c r="F217" s="297"/>
      <c r="G217" s="297"/>
      <c r="H217" s="297"/>
      <c r="I217" s="297"/>
      <c r="J217" s="297"/>
      <c r="K217" s="297"/>
      <c r="L217" s="297"/>
      <c r="M217" s="298"/>
      <c r="N217" s="56">
        <f>SUM(N214:N216)</f>
        <v>2197002039.6799998</v>
      </c>
      <c r="O217" s="56">
        <f t="shared" ref="O217:S217" si="42">SUM(O214:O216)</f>
        <v>2158639125.7799997</v>
      </c>
      <c r="P217" s="56">
        <f t="shared" si="42"/>
        <v>2578349723.9899998</v>
      </c>
      <c r="Q217" s="56">
        <f t="shared" si="42"/>
        <v>1977838403</v>
      </c>
      <c r="R217" s="56">
        <f t="shared" si="42"/>
        <v>1943885003</v>
      </c>
      <c r="S217" s="56">
        <f t="shared" si="42"/>
        <v>1943385003</v>
      </c>
    </row>
    <row r="218" spans="1:19" hidden="1" x14ac:dyDescent="0.25">
      <c r="N218" s="57">
        <f t="shared" ref="N218:S218" si="43">N210+N206+N190+N173+N159+N123+N111+N82+N72+N60+N44+N9</f>
        <v>2197002039.6799998</v>
      </c>
      <c r="O218" s="57">
        <f t="shared" si="43"/>
        <v>2158639125.7800002</v>
      </c>
      <c r="P218" s="57">
        <f t="shared" si="43"/>
        <v>2578349723.9899998</v>
      </c>
      <c r="Q218" s="57">
        <f t="shared" si="43"/>
        <v>1977838403</v>
      </c>
      <c r="R218" s="57">
        <f t="shared" si="43"/>
        <v>1943885003</v>
      </c>
      <c r="S218" s="57">
        <f t="shared" si="43"/>
        <v>1943385003</v>
      </c>
    </row>
    <row r="219" spans="1:19" hidden="1" x14ac:dyDescent="0.25">
      <c r="N219" s="19">
        <f>N217-N218</f>
        <v>0</v>
      </c>
      <c r="O219" s="19">
        <f t="shared" ref="O219:S219" si="44">O217-O218</f>
        <v>0</v>
      </c>
      <c r="P219" s="19">
        <f t="shared" si="44"/>
        <v>0</v>
      </c>
      <c r="Q219" s="19">
        <f t="shared" si="44"/>
        <v>0</v>
      </c>
      <c r="R219" s="19">
        <f t="shared" si="44"/>
        <v>0</v>
      </c>
      <c r="S219" s="19">
        <f t="shared" si="44"/>
        <v>0</v>
      </c>
    </row>
    <row r="220" spans="1:19" hidden="1" x14ac:dyDescent="0.25">
      <c r="N220" s="19">
        <v>2197002039.6799998</v>
      </c>
      <c r="O220" s="19">
        <v>2158639125.7800002</v>
      </c>
      <c r="P220" s="19">
        <v>2578349723.9899998</v>
      </c>
      <c r="Q220" s="19">
        <f>1998538403-20700000</f>
        <v>1977838403</v>
      </c>
      <c r="R220" s="19">
        <f>1984585003-40700000</f>
        <v>1943885003</v>
      </c>
      <c r="S220" s="19">
        <v>1943385003</v>
      </c>
    </row>
    <row r="221" spans="1:19" hidden="1" x14ac:dyDescent="0.25">
      <c r="N221" s="176">
        <f>N218-N220</f>
        <v>0</v>
      </c>
      <c r="O221" s="176">
        <f>O218-O220</f>
        <v>0</v>
      </c>
      <c r="P221" s="176">
        <f>P218-P220</f>
        <v>0</v>
      </c>
      <c r="Q221" s="176">
        <f>Q217-Q220</f>
        <v>0</v>
      </c>
      <c r="R221" s="1">
        <f t="shared" ref="R221:S221" si="45">R217-R220</f>
        <v>0</v>
      </c>
      <c r="S221" s="1">
        <f t="shared" si="45"/>
        <v>0</v>
      </c>
    </row>
  </sheetData>
  <mergeCells count="536">
    <mergeCell ref="O192:O194"/>
    <mergeCell ref="P192:P194"/>
    <mergeCell ref="Q192:Q194"/>
    <mergeCell ref="R192:R194"/>
    <mergeCell ref="A3:B3"/>
    <mergeCell ref="R107:R108"/>
    <mergeCell ref="S107:S108"/>
    <mergeCell ref="N119:N120"/>
    <mergeCell ref="S126:S128"/>
    <mergeCell ref="O119:O120"/>
    <mergeCell ref="R119:R120"/>
    <mergeCell ref="S119:S120"/>
    <mergeCell ref="S132:S133"/>
    <mergeCell ref="O126:O128"/>
    <mergeCell ref="R126:R128"/>
    <mergeCell ref="A84:A92"/>
    <mergeCell ref="A74:A77"/>
    <mergeCell ref="C74:C77"/>
    <mergeCell ref="D74:D77"/>
    <mergeCell ref="R62:R63"/>
    <mergeCell ref="S58:S59"/>
    <mergeCell ref="A58:A59"/>
    <mergeCell ref="B58:B59"/>
    <mergeCell ref="C58:C59"/>
    <mergeCell ref="B105:B106"/>
    <mergeCell ref="E113:E114"/>
    <mergeCell ref="Q97:Q98"/>
    <mergeCell ref="R97:R98"/>
    <mergeCell ref="B215:M215"/>
    <mergeCell ref="R132:R133"/>
    <mergeCell ref="R129:R131"/>
    <mergeCell ref="B129:B131"/>
    <mergeCell ref="C129:C131"/>
    <mergeCell ref="N136:N137"/>
    <mergeCell ref="E136:E137"/>
    <mergeCell ref="F136:F137"/>
    <mergeCell ref="G136:G137"/>
    <mergeCell ref="O195:O196"/>
    <mergeCell ref="R197:R198"/>
    <mergeCell ref="D136:D137"/>
    <mergeCell ref="D147:D149"/>
    <mergeCell ref="N147:N149"/>
    <mergeCell ref="O147:O149"/>
    <mergeCell ref="N165:N167"/>
    <mergeCell ref="N142:N143"/>
    <mergeCell ref="O142:O143"/>
    <mergeCell ref="R142:R143"/>
    <mergeCell ref="J157:J158"/>
    <mergeCell ref="N157:N158"/>
    <mergeCell ref="O157:O158"/>
    <mergeCell ref="P157:P158"/>
    <mergeCell ref="O136:O137"/>
    <mergeCell ref="B216:M216"/>
    <mergeCell ref="B217:M217"/>
    <mergeCell ref="S74:S77"/>
    <mergeCell ref="R78:R80"/>
    <mergeCell ref="S78:S80"/>
    <mergeCell ref="B84:B92"/>
    <mergeCell ref="C84:C92"/>
    <mergeCell ref="D84:D92"/>
    <mergeCell ref="N84:N92"/>
    <mergeCell ref="O84:O92"/>
    <mergeCell ref="R84:R92"/>
    <mergeCell ref="S84:S92"/>
    <mergeCell ref="N74:N77"/>
    <mergeCell ref="O74:O77"/>
    <mergeCell ref="R74:R77"/>
    <mergeCell ref="I78:I80"/>
    <mergeCell ref="R105:R106"/>
    <mergeCell ref="S105:S106"/>
    <mergeCell ref="B74:B77"/>
    <mergeCell ref="R134:R135"/>
    <mergeCell ref="B214:M214"/>
    <mergeCell ref="S134:S135"/>
    <mergeCell ref="O132:O133"/>
    <mergeCell ref="C100:C101"/>
    <mergeCell ref="A78:A80"/>
    <mergeCell ref="B78:B80"/>
    <mergeCell ref="C78:C80"/>
    <mergeCell ref="D78:D80"/>
    <mergeCell ref="H78:H80"/>
    <mergeCell ref="B97:B98"/>
    <mergeCell ref="N97:N98"/>
    <mergeCell ref="O97:O98"/>
    <mergeCell ref="P97:P98"/>
    <mergeCell ref="N95:N96"/>
    <mergeCell ref="O95:O96"/>
    <mergeCell ref="P95:P96"/>
    <mergeCell ref="J78:J80"/>
    <mergeCell ref="N78:N80"/>
    <mergeCell ref="O78:O80"/>
    <mergeCell ref="Q95:Q96"/>
    <mergeCell ref="R95:R96"/>
    <mergeCell ref="S100:S101"/>
    <mergeCell ref="A105:A106"/>
    <mergeCell ref="C105:C106"/>
    <mergeCell ref="D105:D106"/>
    <mergeCell ref="E105:E106"/>
    <mergeCell ref="F105:F106"/>
    <mergeCell ref="G105:G106"/>
    <mergeCell ref="H105:H106"/>
    <mergeCell ref="I105:I106"/>
    <mergeCell ref="J105:J106"/>
    <mergeCell ref="I100:I101"/>
    <mergeCell ref="J100:J101"/>
    <mergeCell ref="N100:N101"/>
    <mergeCell ref="O100:O101"/>
    <mergeCell ref="A100:A101"/>
    <mergeCell ref="B100:B101"/>
    <mergeCell ref="D100:D101"/>
    <mergeCell ref="H100:H101"/>
    <mergeCell ref="N105:N106"/>
    <mergeCell ref="O105:O106"/>
    <mergeCell ref="R100:R101"/>
    <mergeCell ref="S95:S96"/>
    <mergeCell ref="A62:A63"/>
    <mergeCell ref="B62:B63"/>
    <mergeCell ref="C62:C63"/>
    <mergeCell ref="D62:D63"/>
    <mergeCell ref="N62:N63"/>
    <mergeCell ref="O62:O63"/>
    <mergeCell ref="D58:D59"/>
    <mergeCell ref="E58:E59"/>
    <mergeCell ref="R58:R59"/>
    <mergeCell ref="A46:A49"/>
    <mergeCell ref="B46:B49"/>
    <mergeCell ref="C46:C49"/>
    <mergeCell ref="D46:D49"/>
    <mergeCell ref="N46:N49"/>
    <mergeCell ref="O51:O52"/>
    <mergeCell ref="P51:P52"/>
    <mergeCell ref="Q51:Q52"/>
    <mergeCell ref="R51:R52"/>
    <mergeCell ref="A51:A52"/>
    <mergeCell ref="B51:B52"/>
    <mergeCell ref="C51:C52"/>
    <mergeCell ref="D51:D52"/>
    <mergeCell ref="N51:N52"/>
    <mergeCell ref="A31:A32"/>
    <mergeCell ref="B31:B32"/>
    <mergeCell ref="R40:R41"/>
    <mergeCell ref="S40:S41"/>
    <mergeCell ref="N40:N41"/>
    <mergeCell ref="O40:O41"/>
    <mergeCell ref="O42:O43"/>
    <mergeCell ref="R42:R43"/>
    <mergeCell ref="S42:S43"/>
    <mergeCell ref="O38:O39"/>
    <mergeCell ref="A42:A43"/>
    <mergeCell ref="B42:B43"/>
    <mergeCell ref="C42:C43"/>
    <mergeCell ref="D42:D43"/>
    <mergeCell ref="N42:N43"/>
    <mergeCell ref="A40:A41"/>
    <mergeCell ref="B40:B41"/>
    <mergeCell ref="C40:C41"/>
    <mergeCell ref="D40:D41"/>
    <mergeCell ref="A38:A39"/>
    <mergeCell ref="B38:B39"/>
    <mergeCell ref="C38:C39"/>
    <mergeCell ref="D38:D39"/>
    <mergeCell ref="R38:R39"/>
    <mergeCell ref="Q16:Q19"/>
    <mergeCell ref="R16:R19"/>
    <mergeCell ref="S16:S19"/>
    <mergeCell ref="A16:A19"/>
    <mergeCell ref="B16:B19"/>
    <mergeCell ref="C16:C19"/>
    <mergeCell ref="D16:D19"/>
    <mergeCell ref="N16:N19"/>
    <mergeCell ref="E38:E39"/>
    <mergeCell ref="F38:F39"/>
    <mergeCell ref="G38:G39"/>
    <mergeCell ref="N38:N39"/>
    <mergeCell ref="A35:A36"/>
    <mergeCell ref="B35:B36"/>
    <mergeCell ref="A25:A28"/>
    <mergeCell ref="B25:B28"/>
    <mergeCell ref="C25:C28"/>
    <mergeCell ref="D25:D28"/>
    <mergeCell ref="E25:E26"/>
    <mergeCell ref="F25:F26"/>
    <mergeCell ref="G25:G26"/>
    <mergeCell ref="H25:H26"/>
    <mergeCell ref="I25:I26"/>
    <mergeCell ref="J25:J26"/>
    <mergeCell ref="R11:R12"/>
    <mergeCell ref="S11:S12"/>
    <mergeCell ref="A11:A12"/>
    <mergeCell ref="B11:B12"/>
    <mergeCell ref="C11:C12"/>
    <mergeCell ref="A14:A15"/>
    <mergeCell ref="B14:B15"/>
    <mergeCell ref="C14:C15"/>
    <mergeCell ref="D14:D15"/>
    <mergeCell ref="E14:E15"/>
    <mergeCell ref="F14:F15"/>
    <mergeCell ref="G14:G15"/>
    <mergeCell ref="N14:N15"/>
    <mergeCell ref="O14:O15"/>
    <mergeCell ref="R14:R15"/>
    <mergeCell ref="S14:S15"/>
    <mergeCell ref="F11:F12"/>
    <mergeCell ref="G11:G12"/>
    <mergeCell ref="N11:N12"/>
    <mergeCell ref="O11:O12"/>
    <mergeCell ref="Q6:S6"/>
    <mergeCell ref="N5:S5"/>
    <mergeCell ref="E6:E7"/>
    <mergeCell ref="F6:F7"/>
    <mergeCell ref="G6:G7"/>
    <mergeCell ref="H6:H7"/>
    <mergeCell ref="I6:I7"/>
    <mergeCell ref="J6:J7"/>
    <mergeCell ref="E5:G5"/>
    <mergeCell ref="H5:J5"/>
    <mergeCell ref="K5:M5"/>
    <mergeCell ref="C2:P2"/>
    <mergeCell ref="K6:K7"/>
    <mergeCell ref="L6:L7"/>
    <mergeCell ref="M6:M7"/>
    <mergeCell ref="N6:O6"/>
    <mergeCell ref="C5:D5"/>
    <mergeCell ref="A107:A108"/>
    <mergeCell ref="B107:B108"/>
    <mergeCell ref="C107:C108"/>
    <mergeCell ref="D107:D108"/>
    <mergeCell ref="H107:H108"/>
    <mergeCell ref="I107:I108"/>
    <mergeCell ref="J107:J108"/>
    <mergeCell ref="N107:N108"/>
    <mergeCell ref="O107:O108"/>
    <mergeCell ref="A5:A7"/>
    <mergeCell ref="B5:B7"/>
    <mergeCell ref="C6:C7"/>
    <mergeCell ref="D6:D7"/>
    <mergeCell ref="D11:D12"/>
    <mergeCell ref="E11:E12"/>
    <mergeCell ref="O16:O19"/>
    <mergeCell ref="P16:P19"/>
    <mergeCell ref="N25:N28"/>
    <mergeCell ref="A119:A120"/>
    <mergeCell ref="A134:A135"/>
    <mergeCell ref="B134:B135"/>
    <mergeCell ref="C134:C135"/>
    <mergeCell ref="D134:D135"/>
    <mergeCell ref="N129:N131"/>
    <mergeCell ref="N134:N135"/>
    <mergeCell ref="A126:A128"/>
    <mergeCell ref="B126:B128"/>
    <mergeCell ref="C126:C128"/>
    <mergeCell ref="D126:D128"/>
    <mergeCell ref="A129:A131"/>
    <mergeCell ref="A132:A133"/>
    <mergeCell ref="B132:B133"/>
    <mergeCell ref="C132:C133"/>
    <mergeCell ref="D132:D133"/>
    <mergeCell ref="N126:N128"/>
    <mergeCell ref="D129:D131"/>
    <mergeCell ref="N132:N133"/>
    <mergeCell ref="A144:A146"/>
    <mergeCell ref="B144:B146"/>
    <mergeCell ref="C144:C146"/>
    <mergeCell ref="D144:D146"/>
    <mergeCell ref="P136:P137"/>
    <mergeCell ref="Q136:Q137"/>
    <mergeCell ref="R136:R137"/>
    <mergeCell ref="A136:A137"/>
    <mergeCell ref="B136:B137"/>
    <mergeCell ref="A142:A143"/>
    <mergeCell ref="B142:B143"/>
    <mergeCell ref="C136:C137"/>
    <mergeCell ref="C142:C143"/>
    <mergeCell ref="D142:D143"/>
    <mergeCell ref="A140:A141"/>
    <mergeCell ref="B140:B141"/>
    <mergeCell ref="O140:O141"/>
    <mergeCell ref="R140:R141"/>
    <mergeCell ref="A138:A139"/>
    <mergeCell ref="J136:J137"/>
    <mergeCell ref="B147:B149"/>
    <mergeCell ref="C147:C149"/>
    <mergeCell ref="S140:S141"/>
    <mergeCell ref="R138:R139"/>
    <mergeCell ref="S138:S139"/>
    <mergeCell ref="B138:B139"/>
    <mergeCell ref="C138:C139"/>
    <mergeCell ref="D138:D139"/>
    <mergeCell ref="N138:N139"/>
    <mergeCell ref="O138:O139"/>
    <mergeCell ref="N140:N141"/>
    <mergeCell ref="C140:C141"/>
    <mergeCell ref="D140:D141"/>
    <mergeCell ref="E140:E141"/>
    <mergeCell ref="F140:F141"/>
    <mergeCell ref="G140:G141"/>
    <mergeCell ref="H140:H141"/>
    <mergeCell ref="I140:I141"/>
    <mergeCell ref="J140:J141"/>
    <mergeCell ref="A161:A162"/>
    <mergeCell ref="B161:B162"/>
    <mergeCell ref="C161:C162"/>
    <mergeCell ref="D161:D162"/>
    <mergeCell ref="N161:N162"/>
    <mergeCell ref="O161:O162"/>
    <mergeCell ref="R195:R196"/>
    <mergeCell ref="A197:A198"/>
    <mergeCell ref="B197:B198"/>
    <mergeCell ref="C197:C198"/>
    <mergeCell ref="D197:D198"/>
    <mergeCell ref="H197:H198"/>
    <mergeCell ref="I197:I198"/>
    <mergeCell ref="J197:J198"/>
    <mergeCell ref="A195:A196"/>
    <mergeCell ref="B195:B196"/>
    <mergeCell ref="C195:C196"/>
    <mergeCell ref="D195:D196"/>
    <mergeCell ref="E195:E196"/>
    <mergeCell ref="F195:F196"/>
    <mergeCell ref="G195:G196"/>
    <mergeCell ref="N195:N196"/>
    <mergeCell ref="A183:A186"/>
    <mergeCell ref="B183:B186"/>
    <mergeCell ref="C183:C186"/>
    <mergeCell ref="D183:D186"/>
    <mergeCell ref="N183:N186"/>
    <mergeCell ref="O183:O186"/>
    <mergeCell ref="R183:R186"/>
    <mergeCell ref="A178:A181"/>
    <mergeCell ref="B178:B181"/>
    <mergeCell ref="C178:C181"/>
    <mergeCell ref="D178:D181"/>
    <mergeCell ref="N178:N181"/>
    <mergeCell ref="O178:O181"/>
    <mergeCell ref="R178:R181"/>
    <mergeCell ref="B175:B176"/>
    <mergeCell ref="A175:A176"/>
    <mergeCell ref="C175:C176"/>
    <mergeCell ref="D175:D176"/>
    <mergeCell ref="N175:N176"/>
    <mergeCell ref="E165:E167"/>
    <mergeCell ref="F165:F167"/>
    <mergeCell ref="G165:G167"/>
    <mergeCell ref="A212:A213"/>
    <mergeCell ref="B212:B213"/>
    <mergeCell ref="C212:C213"/>
    <mergeCell ref="D212:D213"/>
    <mergeCell ref="N212:N213"/>
    <mergeCell ref="A169:A170"/>
    <mergeCell ref="B169:B170"/>
    <mergeCell ref="C169:C170"/>
    <mergeCell ref="D169:D170"/>
    <mergeCell ref="N169:N170"/>
    <mergeCell ref="A188:A189"/>
    <mergeCell ref="B188:B189"/>
    <mergeCell ref="C188:C189"/>
    <mergeCell ref="D188:D189"/>
    <mergeCell ref="N188:N189"/>
    <mergeCell ref="N197:N198"/>
    <mergeCell ref="R204:R205"/>
    <mergeCell ref="S204:S205"/>
    <mergeCell ref="O212:O213"/>
    <mergeCell ref="S192:S194"/>
    <mergeCell ref="A199:A202"/>
    <mergeCell ref="B199:B202"/>
    <mergeCell ref="C199:C202"/>
    <mergeCell ref="A208:A209"/>
    <mergeCell ref="B208:B209"/>
    <mergeCell ref="N208:N209"/>
    <mergeCell ref="O208:O209"/>
    <mergeCell ref="C208:C209"/>
    <mergeCell ref="D208:D209"/>
    <mergeCell ref="D199:D202"/>
    <mergeCell ref="A204:A205"/>
    <mergeCell ref="B204:B205"/>
    <mergeCell ref="C204:C205"/>
    <mergeCell ref="N204:N205"/>
    <mergeCell ref="N199:N202"/>
    <mergeCell ref="A192:A194"/>
    <mergeCell ref="B192:B194"/>
    <mergeCell ref="C192:C194"/>
    <mergeCell ref="D192:D194"/>
    <mergeCell ref="N192:N194"/>
    <mergeCell ref="A165:A167"/>
    <mergeCell ref="B165:B167"/>
    <mergeCell ref="C165:C167"/>
    <mergeCell ref="D165:D167"/>
    <mergeCell ref="O25:O28"/>
    <mergeCell ref="R25:R28"/>
    <mergeCell ref="S25:S28"/>
    <mergeCell ref="A29:A30"/>
    <mergeCell ref="S212:S213"/>
    <mergeCell ref="R212:R213"/>
    <mergeCell ref="S178:S181"/>
    <mergeCell ref="S183:S186"/>
    <mergeCell ref="S199:S202"/>
    <mergeCell ref="R208:R209"/>
    <mergeCell ref="S208:S209"/>
    <mergeCell ref="S195:S196"/>
    <mergeCell ref="O199:O202"/>
    <mergeCell ref="R199:R202"/>
    <mergeCell ref="O197:O198"/>
    <mergeCell ref="S197:S198"/>
    <mergeCell ref="O188:O189"/>
    <mergeCell ref="R188:R189"/>
    <mergeCell ref="S188:S189"/>
    <mergeCell ref="O204:O205"/>
    <mergeCell ref="O129:O131"/>
    <mergeCell ref="R175:R176"/>
    <mergeCell ref="S175:S176"/>
    <mergeCell ref="R147:R149"/>
    <mergeCell ref="S147:S149"/>
    <mergeCell ref="S144:S146"/>
    <mergeCell ref="R161:R162"/>
    <mergeCell ref="S161:S162"/>
    <mergeCell ref="R165:R167"/>
    <mergeCell ref="S165:S167"/>
    <mergeCell ref="O165:O167"/>
    <mergeCell ref="O175:O176"/>
    <mergeCell ref="S136:S137"/>
    <mergeCell ref="S129:S131"/>
    <mergeCell ref="O134:O135"/>
    <mergeCell ref="B29:B30"/>
    <mergeCell ref="C29:C30"/>
    <mergeCell ref="D29:D30"/>
    <mergeCell ref="E29:E30"/>
    <mergeCell ref="F29:F30"/>
    <mergeCell ref="G29:G30"/>
    <mergeCell ref="N29:N30"/>
    <mergeCell ref="O29:O30"/>
    <mergeCell ref="R29:R30"/>
    <mergeCell ref="S29:S30"/>
    <mergeCell ref="C31:C32"/>
    <mergeCell ref="D31:D32"/>
    <mergeCell ref="N31:N32"/>
    <mergeCell ref="O31:O32"/>
    <mergeCell ref="P31:P32"/>
    <mergeCell ref="Q31:Q32"/>
    <mergeCell ref="R31:R32"/>
    <mergeCell ref="S31:S32"/>
    <mergeCell ref="S38:S39"/>
    <mergeCell ref="O46:O49"/>
    <mergeCell ref="R46:R49"/>
    <mergeCell ref="S46:S49"/>
    <mergeCell ref="S51:S52"/>
    <mergeCell ref="S62:S63"/>
    <mergeCell ref="F58:F59"/>
    <mergeCell ref="G58:G59"/>
    <mergeCell ref="N58:N59"/>
    <mergeCell ref="O58:O59"/>
    <mergeCell ref="J54:J55"/>
    <mergeCell ref="N54:N56"/>
    <mergeCell ref="O54:O56"/>
    <mergeCell ref="R54:R56"/>
    <mergeCell ref="S54:S56"/>
    <mergeCell ref="A153:A154"/>
    <mergeCell ref="B153:B154"/>
    <mergeCell ref="C153:C154"/>
    <mergeCell ref="D153:D154"/>
    <mergeCell ref="N153:N154"/>
    <mergeCell ref="O153:O154"/>
    <mergeCell ref="R153:R154"/>
    <mergeCell ref="S153:S154"/>
    <mergeCell ref="S97:S98"/>
    <mergeCell ref="A151:A152"/>
    <mergeCell ref="B151:B152"/>
    <mergeCell ref="C151:C152"/>
    <mergeCell ref="D151:D152"/>
    <mergeCell ref="N151:N152"/>
    <mergeCell ref="O151:O152"/>
    <mergeCell ref="R151:R152"/>
    <mergeCell ref="S151:S152"/>
    <mergeCell ref="N144:N146"/>
    <mergeCell ref="O144:O146"/>
    <mergeCell ref="H136:H137"/>
    <mergeCell ref="R144:R146"/>
    <mergeCell ref="S142:S143"/>
    <mergeCell ref="I136:I137"/>
    <mergeCell ref="A147:A149"/>
    <mergeCell ref="O169:O170"/>
    <mergeCell ref="R169:R170"/>
    <mergeCell ref="S169:S170"/>
    <mergeCell ref="A171:A172"/>
    <mergeCell ref="B171:B172"/>
    <mergeCell ref="C171:C172"/>
    <mergeCell ref="D171:D172"/>
    <mergeCell ref="N171:N172"/>
    <mergeCell ref="O171:O172"/>
    <mergeCell ref="R171:R172"/>
    <mergeCell ref="S171:S172"/>
    <mergeCell ref="E171:E172"/>
    <mergeCell ref="F171:F172"/>
    <mergeCell ref="G171:G172"/>
    <mergeCell ref="H171:H172"/>
    <mergeCell ref="I171:I172"/>
    <mergeCell ref="J171:J172"/>
    <mergeCell ref="Q157:Q158"/>
    <mergeCell ref="R157:R158"/>
    <mergeCell ref="S157:S158"/>
    <mergeCell ref="A157:A158"/>
    <mergeCell ref="B157:B158"/>
    <mergeCell ref="C157:C158"/>
    <mergeCell ref="D157:D158"/>
    <mergeCell ref="E157:E158"/>
    <mergeCell ref="F157:F158"/>
    <mergeCell ref="G157:G158"/>
    <mergeCell ref="H157:H158"/>
    <mergeCell ref="I157:I158"/>
    <mergeCell ref="A54:A56"/>
    <mergeCell ref="B54:B56"/>
    <mergeCell ref="C54:C56"/>
    <mergeCell ref="D54:D56"/>
    <mergeCell ref="E54:E55"/>
    <mergeCell ref="F54:F55"/>
    <mergeCell ref="G54:G55"/>
    <mergeCell ref="H54:H55"/>
    <mergeCell ref="I54:I55"/>
    <mergeCell ref="J68:J70"/>
    <mergeCell ref="N66:N70"/>
    <mergeCell ref="O66:O70"/>
    <mergeCell ref="R66:R70"/>
    <mergeCell ref="S66:S70"/>
    <mergeCell ref="P66:P70"/>
    <mergeCell ref="Q66:Q70"/>
    <mergeCell ref="A66:A68"/>
    <mergeCell ref="B66:B68"/>
    <mergeCell ref="C66:C68"/>
    <mergeCell ref="D66:D68"/>
    <mergeCell ref="E66:E67"/>
    <mergeCell ref="F66:F67"/>
    <mergeCell ref="G66:G67"/>
    <mergeCell ref="H66:H67"/>
    <mergeCell ref="I66:I67"/>
    <mergeCell ref="H68:H70"/>
    <mergeCell ref="I68:I70"/>
    <mergeCell ref="J66:J67"/>
  </mergeCells>
  <hyperlinks>
    <hyperlink ref="K153" r:id="rId1" tooltip="Ссылка на КонсультантПлюс" display="consultantplus://offline/ref=3D0D1FA37BFC4FD4827B32A30E9945BF67DC73B15484D8628C3ABC299E17C3F496000D574D34C6CC6399B441G5dBH"/>
  </hyperlinks>
  <pageMargins left="0.7" right="0.7" top="0.75" bottom="0.75" header="0.3" footer="0.3"/>
  <pageSetup paperSize="9" scale="40"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opLeftCell="A45" workbookViewId="0">
      <selection activeCell="D21" sqref="D21:H21"/>
    </sheetView>
  </sheetViews>
  <sheetFormatPr defaultRowHeight="15" x14ac:dyDescent="0.25"/>
  <cols>
    <col min="1" max="1" width="14.7109375" style="74" customWidth="1"/>
    <col min="2" max="2" width="87.85546875" style="1" customWidth="1"/>
    <col min="3" max="3" width="16.85546875" customWidth="1"/>
    <col min="4" max="4" width="15.42578125" customWidth="1"/>
    <col min="5" max="5" width="17" customWidth="1"/>
    <col min="6" max="6" width="16.7109375" customWidth="1"/>
    <col min="7" max="7" width="15.7109375" customWidth="1"/>
    <col min="8" max="8" width="16.85546875" customWidth="1"/>
  </cols>
  <sheetData>
    <row r="1" spans="1:8" x14ac:dyDescent="0.25">
      <c r="A1" s="73" t="s">
        <v>443</v>
      </c>
    </row>
    <row r="3" spans="1:8" x14ac:dyDescent="0.25">
      <c r="A3" s="74" t="s">
        <v>438</v>
      </c>
    </row>
    <row r="5" spans="1:8" ht="45" x14ac:dyDescent="0.25">
      <c r="A5" s="243" t="s">
        <v>0</v>
      </c>
      <c r="B5" s="270" t="s">
        <v>1</v>
      </c>
      <c r="C5" s="270" t="s">
        <v>13</v>
      </c>
      <c r="D5" s="270"/>
      <c r="E5" s="69" t="s">
        <v>14</v>
      </c>
      <c r="F5" s="270" t="s">
        <v>15</v>
      </c>
      <c r="G5" s="278"/>
      <c r="H5" s="278"/>
    </row>
    <row r="6" spans="1:8" x14ac:dyDescent="0.25">
      <c r="A6" s="254"/>
      <c r="B6" s="270"/>
      <c r="C6" s="71" t="s">
        <v>11</v>
      </c>
      <c r="D6" s="71" t="s">
        <v>12</v>
      </c>
      <c r="E6" s="71" t="s">
        <v>11</v>
      </c>
      <c r="F6" s="71" t="s">
        <v>11</v>
      </c>
      <c r="G6" s="71" t="s">
        <v>11</v>
      </c>
      <c r="H6" s="71" t="s">
        <v>11</v>
      </c>
    </row>
    <row r="7" spans="1:8" x14ac:dyDescent="0.25">
      <c r="A7" s="72">
        <v>1</v>
      </c>
      <c r="B7" s="70">
        <v>2</v>
      </c>
      <c r="C7" s="70">
        <v>3</v>
      </c>
      <c r="D7" s="70">
        <v>4</v>
      </c>
      <c r="E7" s="70">
        <v>5</v>
      </c>
      <c r="F7" s="70">
        <v>6</v>
      </c>
      <c r="G7" s="70">
        <v>7</v>
      </c>
      <c r="H7" s="70">
        <v>8</v>
      </c>
    </row>
    <row r="8" spans="1:8" ht="42.75" x14ac:dyDescent="0.25">
      <c r="A8" s="22" t="s">
        <v>72</v>
      </c>
      <c r="B8" s="17" t="s">
        <v>71</v>
      </c>
      <c r="C8" s="77">
        <f>SUM(C9:C36)</f>
        <v>1023132112.66</v>
      </c>
      <c r="D8" s="77">
        <f t="shared" ref="D8:H8" si="0">SUM(D9:D36)</f>
        <v>1011941598.8200001</v>
      </c>
      <c r="E8" s="77">
        <f t="shared" si="0"/>
        <v>1392461879.9399996</v>
      </c>
      <c r="F8" s="77">
        <f t="shared" si="0"/>
        <v>823374527</v>
      </c>
      <c r="G8" s="77">
        <f t="shared" si="0"/>
        <v>790460814</v>
      </c>
      <c r="H8" s="77">
        <f t="shared" si="0"/>
        <v>789960814</v>
      </c>
    </row>
    <row r="9" spans="1:8" ht="45" x14ac:dyDescent="0.25">
      <c r="A9" s="75">
        <v>2102</v>
      </c>
      <c r="B9" s="67" t="s">
        <v>153</v>
      </c>
      <c r="C9" s="76">
        <f>Лист1!N62+Лист1!N125+Лист1!N212</f>
        <v>3029089.8</v>
      </c>
      <c r="D9" s="76">
        <f>Лист1!O62+Лист1!O125+Лист1!O212</f>
        <v>3029089.8</v>
      </c>
      <c r="E9" s="76">
        <f>Лист1!P62+Лист1!P125+Лист1!P212</f>
        <v>1660105</v>
      </c>
      <c r="F9" s="76">
        <f>Лист1!Q62+Лист1!Q125+Лист1!Q212</f>
        <v>1535110</v>
      </c>
      <c r="G9" s="76">
        <f>Лист1!R62+Лист1!R125+Лист1!R212</f>
        <v>1535110</v>
      </c>
      <c r="H9" s="76">
        <f>Лист1!S62+Лист1!S125+Лист1!S212</f>
        <v>1535110</v>
      </c>
    </row>
    <row r="10" spans="1:8" ht="30" x14ac:dyDescent="0.25">
      <c r="A10" s="67">
        <v>2104</v>
      </c>
      <c r="B10" s="67" t="s">
        <v>460</v>
      </c>
      <c r="C10" s="76">
        <f>Лист1!N46</f>
        <v>730000</v>
      </c>
      <c r="D10" s="76">
        <f>Лист1!O46</f>
        <v>730000</v>
      </c>
      <c r="E10" s="76">
        <f>Лист1!P46</f>
        <v>2222628.08</v>
      </c>
      <c r="F10" s="76">
        <f>Лист1!Q46</f>
        <v>205000</v>
      </c>
      <c r="G10" s="76">
        <f>Лист1!R46</f>
        <v>205000</v>
      </c>
      <c r="H10" s="76">
        <f>Лист1!S46</f>
        <v>205000</v>
      </c>
    </row>
    <row r="11" spans="1:8" ht="45" x14ac:dyDescent="0.25">
      <c r="A11" s="67">
        <v>2105</v>
      </c>
      <c r="B11" s="67" t="s">
        <v>244</v>
      </c>
      <c r="C11" s="76">
        <f>Лист1!N126</f>
        <v>8210239.54</v>
      </c>
      <c r="D11" s="76">
        <f>Лист1!O126</f>
        <v>8210239.54</v>
      </c>
      <c r="E11" s="76">
        <f>Лист1!P126</f>
        <v>64357829.799999997</v>
      </c>
      <c r="F11" s="76">
        <f>Лист1!Q126</f>
        <v>450000</v>
      </c>
      <c r="G11" s="76">
        <f>Лист1!R126</f>
        <v>150000</v>
      </c>
      <c r="H11" s="76">
        <f>Лист1!S126</f>
        <v>150000</v>
      </c>
    </row>
    <row r="12" spans="1:8" ht="105" x14ac:dyDescent="0.25">
      <c r="A12" s="10">
        <v>2106</v>
      </c>
      <c r="B12" s="10" t="s">
        <v>256</v>
      </c>
      <c r="C12" s="76">
        <f>Лист1!N129</f>
        <v>135529445.52000001</v>
      </c>
      <c r="D12" s="76">
        <f>Лист1!O129</f>
        <v>135366435.52000001</v>
      </c>
      <c r="E12" s="76">
        <f>Лист1!P129</f>
        <v>137254067.56</v>
      </c>
      <c r="F12" s="76">
        <f>Лист1!Q129</f>
        <v>63905204</v>
      </c>
      <c r="G12" s="76">
        <f>Лист1!R129</f>
        <v>68601639</v>
      </c>
      <c r="H12" s="76">
        <f>Лист1!S129</f>
        <v>68601639</v>
      </c>
    </row>
    <row r="13" spans="1:8" ht="75" x14ac:dyDescent="0.25">
      <c r="A13" s="67">
        <v>2107</v>
      </c>
      <c r="B13" s="67" t="s">
        <v>48</v>
      </c>
      <c r="C13" s="76">
        <f>Лист1!N132+Лист1!N64+Лист1!N50+Лист1!N11</f>
        <v>16667308.029999999</v>
      </c>
      <c r="D13" s="76">
        <f>Лист1!O132+Лист1!O64+Лист1!O50+Лист1!O11</f>
        <v>16334325.33</v>
      </c>
      <c r="E13" s="76">
        <f>Лист1!P132+Лист1!P64+Лист1!P50+Лист1!P11</f>
        <v>173914943.81</v>
      </c>
      <c r="F13" s="76">
        <f>Лист1!Q132+Лист1!Q64+Лист1!Q50+Лист1!Q11</f>
        <v>8368856</v>
      </c>
      <c r="G13" s="76">
        <f>Лист1!R132+Лист1!R64+Лист1!R50+Лист1!R11</f>
        <v>5419294</v>
      </c>
      <c r="H13" s="76">
        <f>Лист1!S132+Лист1!S64+Лист1!S50+Лист1!S11</f>
        <v>5419294</v>
      </c>
    </row>
    <row r="14" spans="1:8" ht="30" x14ac:dyDescent="0.25">
      <c r="A14" s="67">
        <v>2108</v>
      </c>
      <c r="B14" s="67" t="s">
        <v>270</v>
      </c>
      <c r="C14" s="76">
        <f>Лист1!N134</f>
        <v>33322000</v>
      </c>
      <c r="D14" s="76">
        <f>Лист1!O134</f>
        <v>33322000</v>
      </c>
      <c r="E14" s="76">
        <f>Лист1!P134</f>
        <v>37292400</v>
      </c>
      <c r="F14" s="76">
        <f>Лист1!Q134</f>
        <v>32241548</v>
      </c>
      <c r="G14" s="76">
        <f>Лист1!R134</f>
        <v>27095558</v>
      </c>
      <c r="H14" s="76">
        <f>Лист1!S134</f>
        <v>27095558</v>
      </c>
    </row>
    <row r="15" spans="1:8" ht="30" x14ac:dyDescent="0.25">
      <c r="A15" s="67">
        <v>2111</v>
      </c>
      <c r="B15" s="67" t="s">
        <v>162</v>
      </c>
      <c r="C15" s="76">
        <f>Лист1!N74</f>
        <v>25699507.550000001</v>
      </c>
      <c r="D15" s="76">
        <f>Лист1!O74</f>
        <v>25633240.859999999</v>
      </c>
      <c r="E15" s="76">
        <f>Лист1!P74</f>
        <v>28799207.890000001</v>
      </c>
      <c r="F15" s="76">
        <f>Лист1!Q74</f>
        <v>25506404</v>
      </c>
      <c r="G15" s="76">
        <f>Лист1!R74</f>
        <v>24795742</v>
      </c>
      <c r="H15" s="76">
        <f>Лист1!S74</f>
        <v>24795742</v>
      </c>
    </row>
    <row r="16" spans="1:8" x14ac:dyDescent="0.25">
      <c r="A16" s="67">
        <v>2115</v>
      </c>
      <c r="B16" s="67" t="s">
        <v>177</v>
      </c>
      <c r="C16" s="76">
        <f>Лист1!N78</f>
        <v>10282964.449999999</v>
      </c>
      <c r="D16" s="76">
        <f>Лист1!O78</f>
        <v>10279957.869999999</v>
      </c>
      <c r="E16" s="76">
        <f>Лист1!P78</f>
        <v>277910.36</v>
      </c>
      <c r="F16" s="76">
        <f>Лист1!Q78</f>
        <v>168338</v>
      </c>
      <c r="G16" s="76">
        <f>Лист1!R78</f>
        <v>170000</v>
      </c>
      <c r="H16" s="76">
        <f>Лист1!S78</f>
        <v>170000</v>
      </c>
    </row>
    <row r="17" spans="1:8" ht="165" x14ac:dyDescent="0.25">
      <c r="A17" s="67">
        <v>2117</v>
      </c>
      <c r="B17" s="67" t="s">
        <v>186</v>
      </c>
      <c r="C17" s="76">
        <f>Лист1!N84+Лист1!N175</f>
        <v>387642483.69</v>
      </c>
      <c r="D17" s="76">
        <f>Лист1!O84+Лист1!O175</f>
        <v>387082790.74000001</v>
      </c>
      <c r="E17" s="76">
        <f>Лист1!P84+Лист1!P175</f>
        <v>458797608.58999997</v>
      </c>
      <c r="F17" s="76">
        <f>Лист1!Q84+Лист1!Q175</f>
        <v>361565743</v>
      </c>
      <c r="G17" s="76">
        <f>Лист1!R84+Лист1!R175</f>
        <v>354113429</v>
      </c>
      <c r="H17" s="76">
        <f>Лист1!S84+Лист1!S175</f>
        <v>354113429</v>
      </c>
    </row>
    <row r="18" spans="1:8" ht="30" x14ac:dyDescent="0.25">
      <c r="A18" s="67">
        <v>2119</v>
      </c>
      <c r="B18" s="67" t="s">
        <v>280</v>
      </c>
      <c r="C18" s="76">
        <f>Лист1!N136</f>
        <v>7255600</v>
      </c>
      <c r="D18" s="76">
        <f>Лист1!O136</f>
        <v>7255600</v>
      </c>
      <c r="E18" s="76">
        <f>Лист1!P136</f>
        <v>7594300</v>
      </c>
      <c r="F18" s="76">
        <f>Лист1!Q136</f>
        <v>7594300</v>
      </c>
      <c r="G18" s="76">
        <f>Лист1!R136</f>
        <v>7594300</v>
      </c>
      <c r="H18" s="76">
        <f>Лист1!S136</f>
        <v>7594300</v>
      </c>
    </row>
    <row r="19" spans="1:8" ht="30" x14ac:dyDescent="0.25">
      <c r="A19" s="67">
        <v>2120</v>
      </c>
      <c r="B19" s="67" t="s">
        <v>351</v>
      </c>
      <c r="C19" s="76">
        <f>Лист1!N178</f>
        <v>32851188.129999999</v>
      </c>
      <c r="D19" s="76">
        <f>Лист1!O178</f>
        <v>32784377.41</v>
      </c>
      <c r="E19" s="76">
        <f>Лист1!P178</f>
        <v>47772096</v>
      </c>
      <c r="F19" s="76">
        <f>Лист1!Q178</f>
        <v>24283908</v>
      </c>
      <c r="G19" s="76">
        <f>Лист1!R178</f>
        <v>24013908</v>
      </c>
      <c r="H19" s="76">
        <f>Лист1!S178</f>
        <v>24013908</v>
      </c>
    </row>
    <row r="20" spans="1:8" ht="30" x14ac:dyDescent="0.25">
      <c r="A20" s="67">
        <v>2121</v>
      </c>
      <c r="B20" s="67" t="s">
        <v>461</v>
      </c>
      <c r="C20" s="76">
        <f>Лист1!N183</f>
        <v>39580336.75</v>
      </c>
      <c r="D20" s="76">
        <f>Лист1!O183</f>
        <v>39543780.950000003</v>
      </c>
      <c r="E20" s="76">
        <f>Лист1!P183</f>
        <v>45619470</v>
      </c>
      <c r="F20" s="76">
        <f>Лист1!Q183</f>
        <v>31211337</v>
      </c>
      <c r="G20" s="76">
        <f>Лист1!R183</f>
        <v>30443339</v>
      </c>
      <c r="H20" s="76">
        <f>Лист1!S183</f>
        <v>30443339</v>
      </c>
    </row>
    <row r="21" spans="1:8" ht="45" x14ac:dyDescent="0.25">
      <c r="A21" s="67">
        <v>2124</v>
      </c>
      <c r="B21" s="67" t="s">
        <v>342</v>
      </c>
      <c r="C21" s="76">
        <f>Лист1!N161+Лист1!N138</f>
        <v>74724907.670000002</v>
      </c>
      <c r="D21" s="76">
        <f>Лист1!O161+Лист1!O138</f>
        <v>68778359.540000007</v>
      </c>
      <c r="E21" s="76">
        <f>Лист1!P161+Лист1!P138</f>
        <v>77460707</v>
      </c>
      <c r="F21" s="76">
        <f>Лист1!Q161+Лист1!Q138</f>
        <v>61486886</v>
      </c>
      <c r="G21" s="76">
        <f>Лист1!R161+Лист1!R138</f>
        <v>59093677</v>
      </c>
      <c r="H21" s="76">
        <f>Лист1!S161+Лист1!S138</f>
        <v>59093677</v>
      </c>
    </row>
    <row r="22" spans="1:8" ht="30" x14ac:dyDescent="0.25">
      <c r="A22" s="67">
        <v>2125</v>
      </c>
      <c r="B22" s="67" t="s">
        <v>283</v>
      </c>
      <c r="C22" s="76">
        <f>Лист1!N140</f>
        <v>73238.539999999994</v>
      </c>
      <c r="D22" s="76">
        <f>Лист1!O140</f>
        <v>73238.539999999994</v>
      </c>
      <c r="E22" s="76">
        <f>Лист1!P140</f>
        <v>73691.210000000006</v>
      </c>
      <c r="F22" s="76">
        <f>Лист1!Q140</f>
        <v>112700</v>
      </c>
      <c r="G22" s="76">
        <f>Лист1!R140</f>
        <v>112700</v>
      </c>
      <c r="H22" s="76">
        <f>Лист1!S140</f>
        <v>112700</v>
      </c>
    </row>
    <row r="23" spans="1:8" x14ac:dyDescent="0.25">
      <c r="A23" s="67">
        <v>2126</v>
      </c>
      <c r="B23" s="67" t="s">
        <v>52</v>
      </c>
      <c r="C23" s="76">
        <f>Лист1!N14</f>
        <v>4301534.1099999994</v>
      </c>
      <c r="D23" s="76">
        <f>Лист1!O14</f>
        <v>3040241.11</v>
      </c>
      <c r="E23" s="76">
        <f>Лист1!P14</f>
        <v>7230871</v>
      </c>
      <c r="F23" s="76">
        <f>Лист1!Q14</f>
        <v>6072019</v>
      </c>
      <c r="G23" s="76">
        <f>Лист1!R14</f>
        <v>2773019</v>
      </c>
      <c r="H23" s="76">
        <f>Лист1!S14</f>
        <v>2773019</v>
      </c>
    </row>
    <row r="24" spans="1:8" x14ac:dyDescent="0.25">
      <c r="A24" s="67">
        <v>2127</v>
      </c>
      <c r="B24" s="67" t="s">
        <v>462</v>
      </c>
      <c r="C24" s="76">
        <f>Лист1!N142</f>
        <v>749499.19</v>
      </c>
      <c r="D24" s="76">
        <f>Лист1!O142</f>
        <v>749499.19</v>
      </c>
      <c r="E24" s="76">
        <f>Лист1!P142</f>
        <v>750000</v>
      </c>
      <c r="F24" s="76">
        <f>Лист1!Q142</f>
        <v>2387749</v>
      </c>
      <c r="G24" s="76">
        <f>Лист1!R142</f>
        <v>1198802.5</v>
      </c>
      <c r="H24" s="76">
        <f>Лист1!S142</f>
        <v>1198802.5</v>
      </c>
    </row>
    <row r="25" spans="1:8" x14ac:dyDescent="0.25">
      <c r="A25" s="67">
        <v>2128</v>
      </c>
      <c r="B25" s="67" t="s">
        <v>463</v>
      </c>
      <c r="C25" s="76">
        <f>Лист1!N144</f>
        <v>0</v>
      </c>
      <c r="D25" s="76">
        <f>Лист1!O144</f>
        <v>0</v>
      </c>
      <c r="E25" s="76">
        <f>Лист1!P144</f>
        <v>6392200</v>
      </c>
      <c r="F25" s="76">
        <f>Лист1!Q144</f>
        <v>0</v>
      </c>
      <c r="G25" s="76">
        <f>Лист1!R144</f>
        <v>0</v>
      </c>
      <c r="H25" s="76">
        <f>Лист1!S144</f>
        <v>0</v>
      </c>
    </row>
    <row r="26" spans="1:8" ht="165" x14ac:dyDescent="0.25">
      <c r="A26" s="67">
        <v>2129</v>
      </c>
      <c r="B26" s="67" t="s">
        <v>316</v>
      </c>
      <c r="C26" s="76">
        <f>Лист1!N147</f>
        <v>83364624.870000005</v>
      </c>
      <c r="D26" s="76">
        <f>Лист1!O147</f>
        <v>83076939.760000005</v>
      </c>
      <c r="E26" s="76">
        <f>Лист1!P147</f>
        <v>112468088.33</v>
      </c>
      <c r="F26" s="76">
        <f>Лист1!Q147</f>
        <v>36174891</v>
      </c>
      <c r="G26" s="76">
        <f>Лист1!R147</f>
        <v>32050411.5</v>
      </c>
      <c r="H26" s="76">
        <f>Лист1!S147</f>
        <v>32050411.5</v>
      </c>
    </row>
    <row r="27" spans="1:8" ht="180" x14ac:dyDescent="0.25">
      <c r="A27" s="67">
        <v>2130</v>
      </c>
      <c r="B27" s="67" t="s">
        <v>136</v>
      </c>
      <c r="C27" s="76">
        <f>Лист1!N51+Лист1!N195</f>
        <v>3175246.02</v>
      </c>
      <c r="D27" s="76">
        <f>Лист1!O51+Лист1!O195</f>
        <v>3175246.02</v>
      </c>
      <c r="E27" s="76">
        <f>Лист1!P51+Лист1!P195</f>
        <v>1767891.87</v>
      </c>
      <c r="F27" s="76">
        <f>Лист1!Q51+Лист1!Q195</f>
        <v>50000</v>
      </c>
      <c r="G27" s="76">
        <f>Лист1!R51+Лист1!R195</f>
        <v>50000</v>
      </c>
      <c r="H27" s="76">
        <f>Лист1!S51+Лист1!S195</f>
        <v>50000</v>
      </c>
    </row>
    <row r="28" spans="1:8" ht="30" x14ac:dyDescent="0.25">
      <c r="A28" s="67">
        <v>2131</v>
      </c>
      <c r="B28" s="67" t="s">
        <v>464</v>
      </c>
      <c r="C28" s="76">
        <f>Лист1!N197</f>
        <v>167000</v>
      </c>
      <c r="D28" s="76">
        <f>Лист1!O197</f>
        <v>142000</v>
      </c>
      <c r="E28" s="76">
        <f>Лист1!P197</f>
        <v>280000</v>
      </c>
      <c r="F28" s="76">
        <f>Лист1!Q197</f>
        <v>180000</v>
      </c>
      <c r="G28" s="76">
        <f>Лист1!R197</f>
        <v>80000</v>
      </c>
      <c r="H28" s="76">
        <f>Лист1!S197</f>
        <v>80000</v>
      </c>
    </row>
    <row r="29" spans="1:8" ht="61.5" customHeight="1" x14ac:dyDescent="0.25">
      <c r="A29" s="67">
        <v>2138</v>
      </c>
      <c r="B29" s="67" t="s">
        <v>465</v>
      </c>
      <c r="C29" s="76">
        <f>Лист1!N199+Лист1!N16</f>
        <v>1808288.65</v>
      </c>
      <c r="D29" s="76">
        <f>Лист1!O199+Лист1!O16</f>
        <v>1808288.65</v>
      </c>
      <c r="E29" s="76">
        <f>Лист1!P199+Лист1!P16</f>
        <v>5846598.5800000001</v>
      </c>
      <c r="F29" s="76">
        <f>Лист1!Q199+Лист1!Q16</f>
        <v>909534</v>
      </c>
      <c r="G29" s="76">
        <f>Лист1!R199+Лист1!R16</f>
        <v>899500</v>
      </c>
      <c r="H29" s="76">
        <f>Лист1!S199+Лист1!S16</f>
        <v>399500</v>
      </c>
    </row>
    <row r="30" spans="1:8" ht="30" x14ac:dyDescent="0.25">
      <c r="A30" s="67">
        <v>2139</v>
      </c>
      <c r="B30" s="67" t="s">
        <v>334</v>
      </c>
      <c r="C30" s="76">
        <f>Лист1!N165</f>
        <v>16444250.26</v>
      </c>
      <c r="D30" s="76">
        <f>Лист1!O165</f>
        <v>15403013.57</v>
      </c>
      <c r="E30" s="76">
        <f>Лист1!P165</f>
        <v>16987983.780000001</v>
      </c>
      <c r="F30" s="76">
        <f>Лист1!Q165</f>
        <v>15989824</v>
      </c>
      <c r="G30" s="76">
        <f>Лист1!R165</f>
        <v>15912892</v>
      </c>
      <c r="H30" s="76">
        <f>Лист1!S165</f>
        <v>15912892</v>
      </c>
    </row>
    <row r="31" spans="1:8" ht="30" x14ac:dyDescent="0.25">
      <c r="A31" s="97">
        <v>2141</v>
      </c>
      <c r="B31" s="97" t="str">
        <f>Лист1!B33</f>
        <v>поддержка деятельности некоммерческих организаций, за исключением социально ориентированных некоммерческих организаций</v>
      </c>
      <c r="C31" s="76">
        <f>Лист1!N33</f>
        <v>227045.5</v>
      </c>
      <c r="D31" s="76">
        <f>Лист1!O33</f>
        <v>227045.5</v>
      </c>
      <c r="E31" s="76">
        <f>Лист1!P33</f>
        <v>270694</v>
      </c>
      <c r="F31" s="76">
        <f>Лист1!Q33</f>
        <v>270694</v>
      </c>
      <c r="G31" s="76">
        <f>Лист1!R33</f>
        <v>270694</v>
      </c>
      <c r="H31" s="76">
        <f>Лист1!S33</f>
        <v>270694</v>
      </c>
    </row>
    <row r="32" spans="1:8" ht="24" customHeight="1" x14ac:dyDescent="0.25">
      <c r="A32" s="67">
        <v>2201</v>
      </c>
      <c r="B32" s="67" t="str">
        <f>Лист1!B25</f>
        <v xml:space="preserve">финансирование органов местного самоуправления  </v>
      </c>
      <c r="C32" s="76">
        <f>Лист1!N25+Лист1!N95+Лист1!N113+Лист1!N151+Лист1!N169+Лист1!N188+Лист1!N204+Лист1!N208</f>
        <v>59557891.809999995</v>
      </c>
      <c r="D32" s="76">
        <f>Лист1!O25+Лист1!O95+Лист1!O113+Лист1!O151+Лист1!O169+Лист1!O188+Лист1!O204+Лист1!O208</f>
        <v>59289035.710000001</v>
      </c>
      <c r="E32" s="76">
        <f>Лист1!P25+Лист1!P95+Лист1!P113+Лист1!P151+Лист1!P169+Лист1!P188+Лист1!P204+Лист1!P208</f>
        <v>76281456</v>
      </c>
      <c r="F32" s="76">
        <f>Лист1!Q25+Лист1!Q95+Лист1!Q113+Лист1!Q151+Лист1!Q169+Лист1!Q188+Лист1!Q204+Лист1!Q208</f>
        <v>61841032</v>
      </c>
      <c r="G32" s="76">
        <f>Лист1!R25+Лист1!R95+Лист1!R113+Лист1!R151+Лист1!R169+Лист1!R188+Лист1!R204+Лист1!R208</f>
        <v>60407909</v>
      </c>
      <c r="H32" s="76">
        <f>Лист1!S25+Лист1!S95+Лист1!S113+Лист1!S151+Лист1!S169+Лист1!S188+Лист1!S204+Лист1!S208</f>
        <v>60407909</v>
      </c>
    </row>
    <row r="33" spans="1:8" x14ac:dyDescent="0.25">
      <c r="A33" s="67">
        <v>2202</v>
      </c>
      <c r="B33" s="67" t="s">
        <v>466</v>
      </c>
      <c r="C33" s="76">
        <f>Лист1!N71</f>
        <v>948250</v>
      </c>
      <c r="D33" s="76">
        <f>Лист1!O71</f>
        <v>948249.76</v>
      </c>
      <c r="E33" s="76">
        <f>Лист1!P71</f>
        <v>0</v>
      </c>
      <c r="F33" s="76">
        <f>Лист1!Q71</f>
        <v>0</v>
      </c>
      <c r="G33" s="76">
        <f>Лист1!R71</f>
        <v>0</v>
      </c>
      <c r="H33" s="76">
        <f>Лист1!S71</f>
        <v>0</v>
      </c>
    </row>
    <row r="34" spans="1:8" ht="60" x14ac:dyDescent="0.25">
      <c r="A34" s="68">
        <v>2206</v>
      </c>
      <c r="B34" s="67" t="s">
        <v>453</v>
      </c>
      <c r="C34" s="76">
        <f>Лист1!N29+Лист1!N97+Лист1!N153+Лист1!N171</f>
        <v>75213683.980000004</v>
      </c>
      <c r="D34" s="76">
        <f>Лист1!O29+Лист1!O97+Лист1!O153+Лист1!O171</f>
        <v>74082298.560000002</v>
      </c>
      <c r="E34" s="76">
        <f>Лист1!P29+Лист1!P97+Лист1!P153+Лист1!P171</f>
        <v>79696306.079999998</v>
      </c>
      <c r="F34" s="76">
        <f>Лист1!Q29+Лист1!Q97+Лист1!Q153+Лист1!Q171</f>
        <v>72370625</v>
      </c>
      <c r="G34" s="76">
        <f>Лист1!R29+Лист1!R97+Лист1!R153+Лист1!R171</f>
        <v>72081065</v>
      </c>
      <c r="H34" s="76">
        <f>Лист1!S29+Лист1!S97+Лист1!S153+Лист1!S171</f>
        <v>72081065</v>
      </c>
    </row>
    <row r="35" spans="1:8" ht="75" x14ac:dyDescent="0.25">
      <c r="A35" s="67">
        <v>2211</v>
      </c>
      <c r="B35" s="97" t="s">
        <v>468</v>
      </c>
      <c r="C35" s="76">
        <f>Лист1!N31</f>
        <v>501453.6</v>
      </c>
      <c r="D35" s="76">
        <f>Лист1!O31</f>
        <v>501453.6</v>
      </c>
      <c r="E35" s="76">
        <f>Лист1!P31</f>
        <v>0</v>
      </c>
      <c r="F35" s="76">
        <f>Лист1!Q31</f>
        <v>7100000</v>
      </c>
      <c r="G35" s="76">
        <f>Лист1!R31</f>
        <v>0</v>
      </c>
      <c r="H35" s="76">
        <f>Лист1!S31</f>
        <v>0</v>
      </c>
    </row>
    <row r="36" spans="1:8" ht="30" x14ac:dyDescent="0.25">
      <c r="A36" s="97">
        <v>2218</v>
      </c>
      <c r="B36" s="97" t="s">
        <v>417</v>
      </c>
      <c r="C36" s="76">
        <f>Лист1!N115</f>
        <v>1075035</v>
      </c>
      <c r="D36" s="76">
        <f>Лист1!O115</f>
        <v>1074851.29</v>
      </c>
      <c r="E36" s="76">
        <f>Лист1!P115</f>
        <v>1392825</v>
      </c>
      <c r="F36" s="76">
        <f>Лист1!Q115</f>
        <v>1392825</v>
      </c>
      <c r="G36" s="76">
        <f>Лист1!R115</f>
        <v>1392825</v>
      </c>
      <c r="H36" s="76">
        <f>Лист1!S115</f>
        <v>1392825</v>
      </c>
    </row>
    <row r="37" spans="1:8" ht="57" x14ac:dyDescent="0.25">
      <c r="A37" s="17" t="s">
        <v>70</v>
      </c>
      <c r="B37" s="17" t="s">
        <v>69</v>
      </c>
      <c r="C37" s="77">
        <f t="shared" ref="C37:H37" si="1">SUM(C38:C47)</f>
        <v>1147295868.4300001</v>
      </c>
      <c r="D37" s="77">
        <f t="shared" si="1"/>
        <v>1120443355.03</v>
      </c>
      <c r="E37" s="77">
        <f t="shared" si="1"/>
        <v>1156970850</v>
      </c>
      <c r="F37" s="77">
        <f t="shared" si="1"/>
        <v>1128427200</v>
      </c>
      <c r="G37" s="77">
        <f t="shared" si="1"/>
        <v>1128429700</v>
      </c>
      <c r="H37" s="77">
        <f t="shared" si="1"/>
        <v>1128429700</v>
      </c>
    </row>
    <row r="38" spans="1:8" x14ac:dyDescent="0.25">
      <c r="A38" s="67">
        <v>2603</v>
      </c>
      <c r="B38" s="67" t="s">
        <v>455</v>
      </c>
      <c r="C38" s="76">
        <f>Лист1!N42</f>
        <v>258800</v>
      </c>
      <c r="D38" s="76">
        <f>Лист1!O42</f>
        <v>195149.8</v>
      </c>
      <c r="E38" s="76">
        <f>Лист1!P42</f>
        <v>44200</v>
      </c>
      <c r="F38" s="76">
        <f>Лист1!Q42</f>
        <v>46400</v>
      </c>
      <c r="G38" s="76">
        <f>Лист1!R42</f>
        <v>48900</v>
      </c>
      <c r="H38" s="76">
        <f>Лист1!S42</f>
        <v>48900</v>
      </c>
    </row>
    <row r="39" spans="1:8" x14ac:dyDescent="0.25">
      <c r="A39" s="10">
        <v>2605</v>
      </c>
      <c r="B39" s="10" t="s">
        <v>454</v>
      </c>
      <c r="C39" s="76">
        <f>Лист1!N35</f>
        <v>238000</v>
      </c>
      <c r="D39" s="76">
        <f>Лист1!O35</f>
        <v>237991.43</v>
      </c>
      <c r="E39" s="76">
        <f>Лист1!P35</f>
        <v>243180</v>
      </c>
      <c r="F39" s="76">
        <f>Лист1!Q35</f>
        <v>241100</v>
      </c>
      <c r="G39" s="76">
        <f>Лист1!R35</f>
        <v>241100</v>
      </c>
      <c r="H39" s="76">
        <f>Лист1!S35</f>
        <v>241100</v>
      </c>
    </row>
    <row r="40" spans="1:8" ht="135" x14ac:dyDescent="0.25">
      <c r="A40" s="10">
        <v>2622</v>
      </c>
      <c r="B40" s="10" t="s">
        <v>469</v>
      </c>
      <c r="C40" s="76">
        <f>Лист1!N100+Лист1!N102+Лист1!N105+Лист1!N107</f>
        <v>829421230</v>
      </c>
      <c r="D40" s="76">
        <f>Лист1!O100+Лист1!O102+Лист1!O105+Лист1!O107</f>
        <v>820451084.66999996</v>
      </c>
      <c r="E40" s="76">
        <f>Лист1!P100+Лист1!P102+Лист1!P105+Лист1!P107</f>
        <v>861320080</v>
      </c>
      <c r="F40" s="76">
        <f>Лист1!Q100+Лист1!Q102+Лист1!Q105+Лист1!Q107</f>
        <v>824434900</v>
      </c>
      <c r="G40" s="76">
        <f>Лист1!R100+Лист1!R102+Лист1!R105+Лист1!R107</f>
        <v>824434900</v>
      </c>
      <c r="H40" s="76">
        <f>Лист1!S100+Лист1!S102+Лист1!S105+Лист1!S107</f>
        <v>824434900</v>
      </c>
    </row>
    <row r="41" spans="1:8" ht="30" x14ac:dyDescent="0.25">
      <c r="A41" s="67">
        <v>2628</v>
      </c>
      <c r="B41" s="67" t="s">
        <v>456</v>
      </c>
      <c r="C41" s="76">
        <f>Лист1!N58</f>
        <v>85792640.829999998</v>
      </c>
      <c r="D41" s="76">
        <f>Лист1!O58</f>
        <v>80802525</v>
      </c>
      <c r="E41" s="76">
        <f>Лист1!P58</f>
        <v>56227800</v>
      </c>
      <c r="F41" s="76">
        <f>Лист1!Q58</f>
        <v>68879100</v>
      </c>
      <c r="G41" s="76">
        <f>Лист1!R58</f>
        <v>68879100</v>
      </c>
      <c r="H41" s="76">
        <f>Лист1!S58</f>
        <v>68879100</v>
      </c>
    </row>
    <row r="42" spans="1:8" ht="180" x14ac:dyDescent="0.25">
      <c r="A42" s="10">
        <v>2640</v>
      </c>
      <c r="B42" s="10" t="s">
        <v>470</v>
      </c>
      <c r="C42" s="76">
        <f>Лист1!N104+Лист1!N119+Лист1!N121+Лист1!N122</f>
        <v>119308143.59999999</v>
      </c>
      <c r="D42" s="76">
        <f>Лист1!O104+Лист1!O119+Лист1!O121+Лист1!O122</f>
        <v>119139983.62</v>
      </c>
      <c r="E42" s="76">
        <f>Лист1!P104+Лист1!P119+Лист1!P121+Лист1!P122</f>
        <v>127378850</v>
      </c>
      <c r="F42" s="76">
        <f>Лист1!Q104+Лист1!Q119+Лист1!Q121+Лист1!Q122</f>
        <v>123169200</v>
      </c>
      <c r="G42" s="76">
        <f>Лист1!R104+Лист1!R119+Лист1!R121+Лист1!R122</f>
        <v>123169200</v>
      </c>
      <c r="H42" s="76">
        <f>Лист1!S104+Лист1!S119+Лист1!S121+Лист1!S122</f>
        <v>123169200</v>
      </c>
    </row>
    <row r="43" spans="1:8" ht="75" x14ac:dyDescent="0.25">
      <c r="A43" s="67">
        <v>2641</v>
      </c>
      <c r="B43" s="67" t="s">
        <v>471</v>
      </c>
      <c r="C43" s="76">
        <f>Лист1!N37+Лист1!N38+Лист1!N40</f>
        <v>2420400</v>
      </c>
      <c r="D43" s="76">
        <f>Лист1!O37+Лист1!O38+Лист1!O40</f>
        <v>2331947.13</v>
      </c>
      <c r="E43" s="76">
        <f>Лист1!P37+Лист1!P38+Лист1!P40</f>
        <v>2740500</v>
      </c>
      <c r="F43" s="76">
        <f>Лист1!Q37+Лист1!Q38+Лист1!Q40</f>
        <v>2712600</v>
      </c>
      <c r="G43" s="76">
        <f>Лист1!R37+Лист1!R38+Лист1!R40</f>
        <v>2712600</v>
      </c>
      <c r="H43" s="76">
        <f>Лист1!S37+Лист1!S38+Лист1!S40</f>
        <v>2712600</v>
      </c>
    </row>
    <row r="44" spans="1:8" x14ac:dyDescent="0.25">
      <c r="A44" s="67">
        <v>2642</v>
      </c>
      <c r="B44" s="10" t="s">
        <v>457</v>
      </c>
      <c r="C44" s="76">
        <f>Лист1!N110</f>
        <v>5357854</v>
      </c>
      <c r="D44" s="76">
        <f>Лист1!O110</f>
        <v>4925647.74</v>
      </c>
      <c r="E44" s="76">
        <f>Лист1!P110</f>
        <v>7390340</v>
      </c>
      <c r="F44" s="76">
        <f>Лист1!Q110</f>
        <v>7318000</v>
      </c>
      <c r="G44" s="76">
        <f>Лист1!R110</f>
        <v>7318000</v>
      </c>
      <c r="H44" s="76">
        <f>Лист1!S110</f>
        <v>7318000</v>
      </c>
    </row>
    <row r="45" spans="1:8" ht="105" x14ac:dyDescent="0.25">
      <c r="A45" s="115">
        <v>2643</v>
      </c>
      <c r="B45" s="116" t="s">
        <v>476</v>
      </c>
      <c r="C45" s="76">
        <f>Лист1!N109</f>
        <v>9691500</v>
      </c>
      <c r="D45" s="76">
        <f>Лист1!O109</f>
        <v>9691427.6300000008</v>
      </c>
      <c r="E45" s="76">
        <f>Лист1!P109</f>
        <v>11668200</v>
      </c>
      <c r="F45" s="76">
        <f>Лист1!Q109</f>
        <v>11668200</v>
      </c>
      <c r="G45" s="76">
        <f>Лист1!R109</f>
        <v>11668200</v>
      </c>
      <c r="H45" s="76">
        <f>Лист1!S109</f>
        <v>11668200</v>
      </c>
    </row>
    <row r="46" spans="1:8" ht="60" x14ac:dyDescent="0.25">
      <c r="A46" s="10">
        <v>2660</v>
      </c>
      <c r="B46" s="10" t="s">
        <v>459</v>
      </c>
      <c r="C46" s="76">
        <f>Лист1!N157</f>
        <v>1216300</v>
      </c>
      <c r="D46" s="76">
        <f>Лист1!O157</f>
        <v>1216287.94</v>
      </c>
      <c r="E46" s="76">
        <f>Лист1!P157</f>
        <v>1216300</v>
      </c>
      <c r="F46" s="76">
        <f>Лист1!Q157</f>
        <v>1216300</v>
      </c>
      <c r="G46" s="76">
        <f>Лист1!R157</f>
        <v>1216300</v>
      </c>
      <c r="H46" s="76">
        <f>Лист1!S157</f>
        <v>1216300</v>
      </c>
    </row>
    <row r="47" spans="1:8" ht="45" x14ac:dyDescent="0.25">
      <c r="A47" s="67">
        <v>2670</v>
      </c>
      <c r="B47" s="67" t="s">
        <v>458</v>
      </c>
      <c r="C47" s="76">
        <f>Лист1!N156</f>
        <v>93591000</v>
      </c>
      <c r="D47" s="76">
        <f>Лист1!O156</f>
        <v>81451310.069999993</v>
      </c>
      <c r="E47" s="76">
        <f>Лист1!P156</f>
        <v>88741400</v>
      </c>
      <c r="F47" s="76">
        <f>Лист1!Q156</f>
        <v>88741400</v>
      </c>
      <c r="G47" s="76">
        <f>Лист1!R156</f>
        <v>88741400</v>
      </c>
      <c r="H47" s="76">
        <f>Лист1!S156</f>
        <v>88741400</v>
      </c>
    </row>
    <row r="48" spans="1:8" x14ac:dyDescent="0.25">
      <c r="A48" s="22"/>
      <c r="B48" s="79" t="s">
        <v>445</v>
      </c>
      <c r="C48" s="77">
        <f>C8+C37</f>
        <v>2170427981.0900002</v>
      </c>
      <c r="D48" s="77">
        <f>D37+D8</f>
        <v>2132384953.8499999</v>
      </c>
      <c r="E48" s="77">
        <f>E37+E8</f>
        <v>2549432729.9399996</v>
      </c>
      <c r="F48" s="77">
        <f>F37+F8</f>
        <v>1951801727</v>
      </c>
      <c r="G48" s="77">
        <f>G37+G8</f>
        <v>1918890514</v>
      </c>
      <c r="H48" s="77">
        <f>H37+H8</f>
        <v>1918390514</v>
      </c>
    </row>
    <row r="49" spans="2:8" x14ac:dyDescent="0.25">
      <c r="B49" s="45" t="s">
        <v>472</v>
      </c>
      <c r="C49" s="57"/>
      <c r="D49" s="57"/>
      <c r="E49" s="57"/>
      <c r="F49" s="57"/>
      <c r="G49" s="57"/>
      <c r="H49" s="57"/>
    </row>
    <row r="50" spans="2:8" x14ac:dyDescent="0.25">
      <c r="C50" s="78">
        <f>C48-C49</f>
        <v>2170427981.0900002</v>
      </c>
      <c r="D50" s="78">
        <f t="shared" ref="D50:H50" si="2">D48-D49</f>
        <v>2132384953.8499999</v>
      </c>
      <c r="E50" s="78">
        <f t="shared" si="2"/>
        <v>2549432729.9399996</v>
      </c>
      <c r="F50" s="78">
        <f t="shared" si="2"/>
        <v>1951801727</v>
      </c>
      <c r="G50" s="78">
        <f t="shared" si="2"/>
        <v>1918890514</v>
      </c>
      <c r="H50" s="78">
        <f t="shared" si="2"/>
        <v>1918390514</v>
      </c>
    </row>
    <row r="52" spans="2:8" x14ac:dyDescent="0.25">
      <c r="C52" s="78">
        <v>2197002039.6799998</v>
      </c>
      <c r="D52" s="78">
        <v>2158639125.7800002</v>
      </c>
      <c r="E52" s="78">
        <v>2103817654.3</v>
      </c>
      <c r="F52" s="78">
        <v>1977338403</v>
      </c>
      <c r="G52" s="78">
        <v>1943385003</v>
      </c>
      <c r="H52" s="78">
        <v>1943385003</v>
      </c>
    </row>
    <row r="53" spans="2:8" x14ac:dyDescent="0.25">
      <c r="C53" s="78">
        <f>C50-C52</f>
        <v>-26574058.589999676</v>
      </c>
      <c r="D53" s="78">
        <f t="shared" ref="D53:H53" si="3">D50-D52</f>
        <v>-26254171.930000305</v>
      </c>
      <c r="E53" s="78">
        <f t="shared" si="3"/>
        <v>445615075.63999963</v>
      </c>
      <c r="F53" s="78">
        <f t="shared" si="3"/>
        <v>-25536676</v>
      </c>
      <c r="G53" s="78">
        <f t="shared" si="3"/>
        <v>-24494489</v>
      </c>
      <c r="H53" s="78">
        <f t="shared" si="3"/>
        <v>-24994489</v>
      </c>
    </row>
  </sheetData>
  <mergeCells count="4">
    <mergeCell ref="C5:D5"/>
    <mergeCell ref="F5:H5"/>
    <mergeCell ref="A5:A6"/>
    <mergeCell ref="B5:B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120</dc:creator>
  <cp:lastModifiedBy>121</cp:lastModifiedBy>
  <cp:lastPrinted>2018-11-14T06:49:17Z</cp:lastPrinted>
  <dcterms:created xsi:type="dcterms:W3CDTF">2017-10-12T06:20:04Z</dcterms:created>
  <dcterms:modified xsi:type="dcterms:W3CDTF">2019-10-17T03:49:20Z</dcterms:modified>
</cp:coreProperties>
</file>