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S137" i="1" l="1"/>
  <c r="R137" i="1"/>
  <c r="Q137" i="1"/>
  <c r="P137" i="1"/>
  <c r="S141" i="1" l="1"/>
  <c r="R141" i="1"/>
  <c r="Q141" i="1"/>
  <c r="S114" i="1"/>
  <c r="Q122" i="1"/>
  <c r="Q102" i="1" l="1"/>
  <c r="S75" i="1"/>
  <c r="R75" i="1"/>
  <c r="Q75" i="1"/>
  <c r="P22" i="1"/>
  <c r="P114" i="1" l="1"/>
  <c r="P182" i="1"/>
  <c r="S181" i="1" l="1"/>
  <c r="R181" i="1"/>
  <c r="Q181" i="1" l="1"/>
  <c r="S159" i="1"/>
  <c r="R159" i="1"/>
  <c r="Q159" i="1"/>
  <c r="P159" i="1"/>
  <c r="O159" i="1"/>
  <c r="N159" i="1"/>
  <c r="H36" i="2" l="1"/>
  <c r="G36" i="2"/>
  <c r="F36" i="2"/>
  <c r="E36" i="2"/>
  <c r="D36" i="2"/>
  <c r="C36" i="2"/>
  <c r="H35" i="2"/>
  <c r="G35" i="2"/>
  <c r="F35" i="2"/>
  <c r="E35" i="2"/>
  <c r="D35" i="2"/>
  <c r="C35" i="2"/>
  <c r="H34" i="2"/>
  <c r="G34" i="2"/>
  <c r="F34" i="2"/>
  <c r="E34" i="2"/>
  <c r="D34" i="2"/>
  <c r="C34" i="2"/>
  <c r="H33" i="2"/>
  <c r="G33" i="2"/>
  <c r="F33" i="2"/>
  <c r="E33" i="2"/>
  <c r="D33" i="2"/>
  <c r="C33" i="2"/>
  <c r="E32" i="2"/>
  <c r="B32" i="2"/>
  <c r="S190" i="1"/>
  <c r="S180" i="1" s="1"/>
  <c r="R190" i="1"/>
  <c r="R180" i="1" s="1"/>
  <c r="Q190" i="1"/>
  <c r="Q180" i="1" s="1"/>
  <c r="P190" i="1"/>
  <c r="O191" i="1"/>
  <c r="O190" i="1" s="1"/>
  <c r="N191" i="1"/>
  <c r="N190" i="1" s="1"/>
  <c r="P194" i="1"/>
  <c r="P193" i="1" s="1"/>
  <c r="Q194" i="1"/>
  <c r="Q193" i="1" s="1"/>
  <c r="S165" i="1"/>
  <c r="S177" i="1"/>
  <c r="R177" i="1"/>
  <c r="Q177" i="1"/>
  <c r="P177" i="1"/>
  <c r="O177" i="1"/>
  <c r="N177" i="1"/>
  <c r="P150" i="1"/>
  <c r="O150" i="1"/>
  <c r="O149" i="1" s="1"/>
  <c r="N150" i="1"/>
  <c r="S140" i="1"/>
  <c r="R140" i="1"/>
  <c r="Q140" i="1"/>
  <c r="P140" i="1"/>
  <c r="O141" i="1"/>
  <c r="O140" i="1" s="1"/>
  <c r="N141" i="1"/>
  <c r="N140" i="1" s="1"/>
  <c r="S102" i="1"/>
  <c r="R102" i="1"/>
  <c r="P102" i="1"/>
  <c r="O102" i="1"/>
  <c r="N102" i="1"/>
  <c r="N108" i="1"/>
  <c r="O108" i="1"/>
  <c r="P108" i="1"/>
  <c r="Q108" i="1"/>
  <c r="R108" i="1"/>
  <c r="S108" i="1"/>
  <c r="Q74" i="1"/>
  <c r="N89" i="1"/>
  <c r="S84" i="1"/>
  <c r="S74" i="1" s="1"/>
  <c r="R84" i="1"/>
  <c r="R74" i="1" s="1"/>
  <c r="Q84" i="1"/>
  <c r="P84" i="1"/>
  <c r="O84" i="1"/>
  <c r="N84" i="1"/>
  <c r="O75" i="1"/>
  <c r="O74" i="1" s="1"/>
  <c r="N75" i="1"/>
  <c r="N74" i="1" s="1"/>
  <c r="S54" i="1"/>
  <c r="R54" i="1"/>
  <c r="P54" i="1"/>
  <c r="S61" i="1"/>
  <c r="R61" i="1"/>
  <c r="Q61" i="1"/>
  <c r="P61" i="1"/>
  <c r="O61" i="1"/>
  <c r="N61" i="1"/>
  <c r="S10" i="1"/>
  <c r="R10" i="1"/>
  <c r="Q10" i="1"/>
  <c r="P10" i="1"/>
  <c r="S21" i="1"/>
  <c r="R21" i="1"/>
  <c r="Q21" i="1"/>
  <c r="P21" i="1"/>
  <c r="O22" i="1"/>
  <c r="O21" i="1" s="1"/>
  <c r="N22" i="1"/>
  <c r="N21" i="1" s="1"/>
  <c r="Q203" i="1" l="1"/>
  <c r="S164" i="1"/>
  <c r="F32" i="2"/>
  <c r="P203" i="1"/>
  <c r="N73" i="1"/>
  <c r="C32" i="2"/>
  <c r="G32" i="2"/>
  <c r="D32" i="2"/>
  <c r="H32" i="2"/>
  <c r="P149" i="1"/>
  <c r="N149" i="1"/>
  <c r="S101" i="1"/>
  <c r="O101" i="1"/>
  <c r="R101" i="1"/>
  <c r="N101" i="1"/>
  <c r="Q101" i="1"/>
  <c r="P101" i="1"/>
  <c r="R53" i="1"/>
  <c r="P53" i="1"/>
  <c r="S53" i="1"/>
  <c r="H45" i="2"/>
  <c r="G45" i="2"/>
  <c r="F45" i="2"/>
  <c r="E45" i="2"/>
  <c r="D45" i="2"/>
  <c r="C45" i="2"/>
  <c r="P165" i="1" l="1"/>
  <c r="P164" i="1" s="1"/>
  <c r="S89" i="1"/>
  <c r="S73" i="1" s="1"/>
  <c r="P89" i="1"/>
  <c r="O31" i="1"/>
  <c r="P74" i="1"/>
  <c r="P73" i="1" l="1"/>
  <c r="O55" i="1"/>
  <c r="O54" i="1" s="1"/>
  <c r="O53" i="1" s="1"/>
  <c r="N55" i="1"/>
  <c r="N54" i="1" s="1"/>
  <c r="N53" i="1" s="1"/>
  <c r="H31" i="2" l="1"/>
  <c r="G31" i="2"/>
  <c r="F31" i="2"/>
  <c r="E31" i="2"/>
  <c r="D31" i="2"/>
  <c r="C31" i="2"/>
  <c r="B31" i="2"/>
  <c r="H13" i="2"/>
  <c r="G13" i="2"/>
  <c r="F13" i="2"/>
  <c r="E13" i="2"/>
  <c r="H9" i="2"/>
  <c r="G9" i="2"/>
  <c r="E9" i="2"/>
  <c r="D9" i="2"/>
  <c r="C9" i="2"/>
  <c r="H17" i="2"/>
  <c r="G17" i="2"/>
  <c r="F17" i="2"/>
  <c r="E17" i="2"/>
  <c r="D17"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E21" i="2"/>
  <c r="D21" i="2"/>
  <c r="C21" i="2"/>
  <c r="H20" i="2"/>
  <c r="E20" i="2"/>
  <c r="H19" i="2"/>
  <c r="G19" i="2"/>
  <c r="F19" i="2"/>
  <c r="E19" i="2"/>
  <c r="D19" i="2"/>
  <c r="C19" i="2"/>
  <c r="H18" i="2"/>
  <c r="G18" i="2"/>
  <c r="F18" i="2"/>
  <c r="E18" i="2"/>
  <c r="D18" i="2"/>
  <c r="C18" i="2"/>
  <c r="C17" i="2"/>
  <c r="H16" i="2"/>
  <c r="G16" i="2"/>
  <c r="F16" i="2"/>
  <c r="E16" i="2"/>
  <c r="D16" i="2"/>
  <c r="C16" i="2"/>
  <c r="H15" i="2"/>
  <c r="E15" i="2"/>
  <c r="H14" i="2"/>
  <c r="G14" i="2"/>
  <c r="F14" i="2"/>
  <c r="E14" i="2"/>
  <c r="D14" i="2"/>
  <c r="C14" i="2"/>
  <c r="H12" i="2"/>
  <c r="G12" i="2"/>
  <c r="F12" i="2"/>
  <c r="E12" i="2"/>
  <c r="D12" i="2"/>
  <c r="C12" i="2"/>
  <c r="H11" i="2"/>
  <c r="G11" i="2"/>
  <c r="F11" i="2"/>
  <c r="E11" i="2"/>
  <c r="H10" i="2"/>
  <c r="G10" i="2"/>
  <c r="F10" i="2"/>
  <c r="E10" i="2"/>
  <c r="D10" i="2"/>
  <c r="C10" i="2"/>
  <c r="H30" i="2"/>
  <c r="G30" i="2"/>
  <c r="F30" i="2"/>
  <c r="E30" i="2"/>
  <c r="D30" i="2"/>
  <c r="C30" i="2"/>
  <c r="H29" i="2"/>
  <c r="G29" i="2"/>
  <c r="F29" i="2"/>
  <c r="E29" i="2"/>
  <c r="H28" i="2"/>
  <c r="G28" i="2"/>
  <c r="F28" i="2"/>
  <c r="E28" i="2"/>
  <c r="D28" i="2"/>
  <c r="C28" i="2"/>
  <c r="H27" i="2"/>
  <c r="G27" i="2"/>
  <c r="F27" i="2"/>
  <c r="E26" i="2"/>
  <c r="H25" i="2"/>
  <c r="G25" i="2"/>
  <c r="F25" i="2"/>
  <c r="E25" i="2"/>
  <c r="D25" i="2"/>
  <c r="C25" i="2"/>
  <c r="H24" i="2"/>
  <c r="G24" i="2"/>
  <c r="F24" i="2"/>
  <c r="E24" i="2"/>
  <c r="D24" i="2"/>
  <c r="C24" i="2"/>
  <c r="H23" i="2"/>
  <c r="G23" i="2"/>
  <c r="F23" i="2"/>
  <c r="E23" i="2"/>
  <c r="D23" i="2"/>
  <c r="C23" i="2"/>
  <c r="H22" i="2"/>
  <c r="G22" i="2"/>
  <c r="F22" i="2"/>
  <c r="E22" i="2"/>
  <c r="R165" i="1" l="1"/>
  <c r="R164" i="1" s="1"/>
  <c r="Q165" i="1"/>
  <c r="Q164" i="1" s="1"/>
  <c r="G41" i="2"/>
  <c r="G15" i="2"/>
  <c r="F15" i="2"/>
  <c r="P181" i="1"/>
  <c r="P180" i="1" s="1"/>
  <c r="E27" i="2" l="1"/>
  <c r="E8" i="2" s="1"/>
  <c r="F20" i="2"/>
  <c r="G20" i="2"/>
  <c r="Q89" i="1"/>
  <c r="Q73" i="1" s="1"/>
  <c r="F40" i="2"/>
  <c r="R89" i="1"/>
  <c r="R73" i="1" s="1"/>
  <c r="G40" i="2"/>
  <c r="O182" i="1"/>
  <c r="O181" i="1" s="1"/>
  <c r="O180" i="1" s="1"/>
  <c r="N182" i="1"/>
  <c r="O186" i="1"/>
  <c r="D29" i="2" s="1"/>
  <c r="N186" i="1"/>
  <c r="C29" i="2" s="1"/>
  <c r="O173" i="1"/>
  <c r="O165" i="1" s="1"/>
  <c r="O164" i="1" s="1"/>
  <c r="N173" i="1"/>
  <c r="N165" i="1" s="1"/>
  <c r="N164" i="1" s="1"/>
  <c r="N137" i="1"/>
  <c r="C26" i="2" s="1"/>
  <c r="O137" i="1"/>
  <c r="D26" i="2" s="1"/>
  <c r="O130" i="1"/>
  <c r="D22" i="2" s="1"/>
  <c r="N130" i="1"/>
  <c r="C22" i="2" s="1"/>
  <c r="O122" i="1"/>
  <c r="N122" i="1"/>
  <c r="O116" i="1"/>
  <c r="N116" i="1"/>
  <c r="N181" i="1" l="1"/>
  <c r="N180" i="1" s="1"/>
  <c r="D11" i="2"/>
  <c r="O114" i="1"/>
  <c r="C11" i="2"/>
  <c r="N114" i="1"/>
  <c r="C20" i="2"/>
  <c r="D20" i="2"/>
  <c r="C27" i="2"/>
  <c r="D27" i="2"/>
  <c r="O65" i="1"/>
  <c r="D15" i="2" s="1"/>
  <c r="N65" i="1"/>
  <c r="C15" i="2" s="1"/>
  <c r="O11" i="1"/>
  <c r="N11" i="1"/>
  <c r="C13" i="2" l="1"/>
  <c r="C8" i="2" s="1"/>
  <c r="N10" i="1"/>
  <c r="D13" i="2"/>
  <c r="D8" i="2" s="1"/>
  <c r="O10" i="1"/>
  <c r="O9" i="1" l="1"/>
  <c r="F37" i="2"/>
  <c r="G37" i="2"/>
  <c r="E37" i="2"/>
  <c r="E48" i="2" s="1"/>
  <c r="H37" i="2"/>
  <c r="D37" i="2"/>
  <c r="D48" i="2" s="1"/>
  <c r="C37" i="2"/>
  <c r="C48" i="2" s="1"/>
  <c r="Q114" i="1" l="1"/>
  <c r="F21" i="2" l="1"/>
  <c r="Q150" i="1"/>
  <c r="Q149" i="1" s="1"/>
  <c r="G21" i="2"/>
  <c r="G8" i="2" s="1"/>
  <c r="G48" i="2" s="1"/>
  <c r="G50" i="2" s="1"/>
  <c r="R150" i="1"/>
  <c r="R149" i="1" s="1"/>
  <c r="G26" i="2"/>
  <c r="R114" i="1"/>
  <c r="F9" i="2"/>
  <c r="Q54" i="1"/>
  <c r="Q53" i="1" s="1"/>
  <c r="F26" i="2"/>
  <c r="E50" i="2"/>
  <c r="H21" i="2" l="1"/>
  <c r="S150" i="1"/>
  <c r="S149" i="1" s="1"/>
  <c r="F8" i="2"/>
  <c r="F48" i="2" s="1"/>
  <c r="F50" i="2" s="1"/>
  <c r="H26" i="2" l="1"/>
  <c r="H8" i="2" s="1"/>
  <c r="H48" i="2" s="1"/>
  <c r="H50" i="2" s="1"/>
  <c r="C50" i="2"/>
  <c r="D50" i="2"/>
  <c r="S198" i="1" l="1"/>
  <c r="S197" i="1" s="1"/>
  <c r="R198" i="1"/>
  <c r="R197" i="1" s="1"/>
  <c r="Q198" i="1"/>
  <c r="Q197" i="1" s="1"/>
  <c r="P198" i="1"/>
  <c r="P197" i="1" s="1"/>
  <c r="O198" i="1"/>
  <c r="O197" i="1" s="1"/>
  <c r="N198" i="1"/>
  <c r="N197" i="1" s="1"/>
  <c r="S194" i="1"/>
  <c r="R194" i="1"/>
  <c r="O194" i="1"/>
  <c r="N194" i="1"/>
  <c r="S145" i="1"/>
  <c r="S113" i="1" s="1"/>
  <c r="R145" i="1"/>
  <c r="R113" i="1" s="1"/>
  <c r="Q145" i="1"/>
  <c r="Q113" i="1" s="1"/>
  <c r="P145" i="1"/>
  <c r="P113" i="1" s="1"/>
  <c r="O145" i="1"/>
  <c r="O113" i="1" s="1"/>
  <c r="N145" i="1"/>
  <c r="N113" i="1" s="1"/>
  <c r="O89" i="1"/>
  <c r="O73" i="1" s="1"/>
  <c r="S64" i="1"/>
  <c r="S63" i="1" s="1"/>
  <c r="R64" i="1"/>
  <c r="R63" i="1" s="1"/>
  <c r="Q64" i="1"/>
  <c r="Q63" i="1" s="1"/>
  <c r="P64" i="1"/>
  <c r="P63" i="1" s="1"/>
  <c r="O64" i="1"/>
  <c r="O63" i="1" s="1"/>
  <c r="N64" i="1"/>
  <c r="N63" i="1" s="1"/>
  <c r="S50" i="1"/>
  <c r="R50" i="1"/>
  <c r="Q50" i="1"/>
  <c r="P50" i="1"/>
  <c r="O50" i="1"/>
  <c r="N50" i="1"/>
  <c r="S42" i="1"/>
  <c r="S201" i="1" s="1"/>
  <c r="R42" i="1"/>
  <c r="Q42" i="1"/>
  <c r="P42" i="1"/>
  <c r="O42" i="1"/>
  <c r="O201" i="1" s="1"/>
  <c r="N42" i="1"/>
  <c r="N201" i="1" s="1"/>
  <c r="S31" i="1"/>
  <c r="S9" i="1" s="1"/>
  <c r="R31" i="1"/>
  <c r="R9" i="1" s="1"/>
  <c r="Q31" i="1"/>
  <c r="Q9" i="1" s="1"/>
  <c r="P31" i="1"/>
  <c r="P9" i="1" s="1"/>
  <c r="N31" i="1"/>
  <c r="N9" i="1" s="1"/>
  <c r="R201" i="1" l="1"/>
  <c r="Q201" i="1"/>
  <c r="S193" i="1"/>
  <c r="S203" i="1"/>
  <c r="R193" i="1"/>
  <c r="R203" i="1"/>
  <c r="N193" i="1"/>
  <c r="N203" i="1"/>
  <c r="P201" i="1"/>
  <c r="O193" i="1"/>
  <c r="O203" i="1"/>
  <c r="Q41" i="1"/>
  <c r="Q202" i="1"/>
  <c r="O202" i="1"/>
  <c r="S202" i="1"/>
  <c r="N202" i="1"/>
  <c r="R202" i="1"/>
  <c r="P202" i="1"/>
  <c r="N41" i="1"/>
  <c r="R41" i="1"/>
  <c r="S41" i="1"/>
  <c r="P41" i="1"/>
  <c r="P205" i="1" s="1"/>
  <c r="O41" i="1"/>
  <c r="Q204" i="1" l="1"/>
  <c r="Q208" i="1" s="1"/>
  <c r="O204" i="1"/>
  <c r="S204" i="1"/>
  <c r="S208" i="1" s="1"/>
  <c r="R204" i="1"/>
  <c r="R208" i="1" s="1"/>
  <c r="R205" i="1"/>
  <c r="N204" i="1"/>
  <c r="N205" i="1"/>
  <c r="S205" i="1"/>
  <c r="O205" i="1"/>
  <c r="Q205" i="1"/>
  <c r="P204" i="1"/>
  <c r="S206" i="1" l="1"/>
  <c r="O206" i="1"/>
  <c r="N206" i="1"/>
  <c r="R206" i="1"/>
  <c r="Q206" i="1"/>
  <c r="P206" i="1"/>
</calcChain>
</file>

<file path=xl/sharedStrings.xml><?xml version="1.0" encoding="utf-8"?>
<sst xmlns="http://schemas.openxmlformats.org/spreadsheetml/2006/main" count="1037" uniqueCount="532">
  <si>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</si>
  <si>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</si>
  <si>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</si>
  <si>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</si>
  <si>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</si>
  <si>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</si>
  <si>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</si>
  <si>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</si>
  <si>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</si>
  <si>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</si>
  <si>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</si>
  <si>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</si>
  <si>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</si>
  <si>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</si>
  <si>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</si>
  <si>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</si>
  <si>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</si>
  <si>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</si>
  <si>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</si>
  <si>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</si>
  <si>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</si>
  <si>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</si>
  <si>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</si>
  <si>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</si>
  <si>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</si>
  <si>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</si>
  <si>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</si>
  <si>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</si>
  <si>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</si>
  <si>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</si>
  <si>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</si>
  <si>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</si>
  <si>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</si>
  <si>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Постановление администрации города Канска № 1389 от 14.12.2016 г. "Об утверждении Порядка расходования средств гранта, представленного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t>
  </si>
  <si>
    <t>Ст.34;Пункт 9 Ст.35;Пункт 15 Ст.53;Пункт 2</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</si>
  <si>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</si>
  <si>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0113</t>
  </si>
  <si>
    <t>Ст.17; пункт 1, п/пункт 3</t>
  </si>
  <si>
    <t>14.12.2016 не установ</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</si>
  <si>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</si>
  <si>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</si>
  <si>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</si>
  <si>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</si>
  <si>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</si>
  <si>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</si>
  <si>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</si>
  <si>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</si>
  <si>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</si>
  <si>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</si>
  <si>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</si>
  <si>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</si>
  <si>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16.03.2016 - не установ</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</si>
  <si>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</si>
  <si>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</si>
  <si>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</si>
  <si>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</si>
  <si>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</si>
  <si>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</si>
  <si>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0412</t>
  </si>
  <si>
    <t>Федеральный закон от 24.07.2007 № 209-ФЗ "О развитии малого и среднего предпринимательства в Российской Федерации"</t>
  </si>
  <si>
    <t>ст.11</t>
  </si>
  <si>
    <t>ст.16, пункт 1, п/пункт 33</t>
  </si>
  <si>
    <t>Закон Красноярского края от 21.02.2006 № 17-4487 "О государственной поддержке субъектов агропромышленного комплекса края"</t>
  </si>
  <si>
    <t>29.12.2006 - не установ</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</si>
  <si>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</si>
  <si>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</si>
  <si>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</si>
  <si>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</si>
  <si>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</si>
  <si>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Красноярского края от 11.08.2017 г. №692 "Об утверждении порядков предоставления субсидий субъектам малого и среднего предпринимательства"</t>
  </si>
  <si>
    <t>16.08.2017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</si>
  <si>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</si>
  <si>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</si>
  <si>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</si>
  <si>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</si>
  <si>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</si>
  <si>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</si>
  <si>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</si>
  <si>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</si>
  <si>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</si>
  <si>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</si>
  <si>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</si>
  <si>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</si>
  <si>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</si>
  <si>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</si>
  <si>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</si>
  <si>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</si>
  <si>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</si>
  <si>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</si>
  <si>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</si>
  <si>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</si>
  <si>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</si>
  <si>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</si>
  <si>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</si>
  <si>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</si>
  <si>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</si>
  <si>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</si>
  <si>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</si>
  <si>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</si>
  <si>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</si>
  <si>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</si>
  <si>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</si>
  <si>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</si>
  <si>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</si>
  <si>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</si>
  <si>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</si>
  <si>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</si>
  <si>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</si>
  <si>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</si>
  <si>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</si>
  <si>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</si>
  <si>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</si>
  <si>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</si>
  <si>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</si>
  <si>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</si>
  <si>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</si>
  <si>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</si>
  <si>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</si>
  <si>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</si>
  <si>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</si>
  <si>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</si>
  <si>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</si>
  <si>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</si>
  <si>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</si>
  <si>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</si>
  <si>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</si>
  <si>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</si>
  <si>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</si>
  <si>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</si>
  <si>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</si>
  <si>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</si>
  <si>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</si>
  <si>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</si>
  <si>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</si>
  <si>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</si>
  <si>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</si>
  <si>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</si>
  <si>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</si>
  <si>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</si>
  <si>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</si>
  <si>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</si>
  <si>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</si>
  <si>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</si>
  <si>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</si>
  <si>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</si>
  <si>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</si>
  <si>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</si>
  <si>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</si>
  <si>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</si>
  <si>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</si>
  <si>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</si>
  <si>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</si>
  <si>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</si>
  <si>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</si>
  <si>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</si>
  <si>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</si>
  <si>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</si>
  <si>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</si>
  <si>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</si>
  <si>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</si>
  <si>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</si>
  <si>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</si>
  <si>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</si>
  <si>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</si>
  <si>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</si>
  <si>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</si>
  <si>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</si>
  <si>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</si>
  <si>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</si>
  <si>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</si>
  <si>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</si>
  <si>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</si>
  <si>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</si>
  <si>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</si>
  <si>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</si>
  <si>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</si>
  <si>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</si>
  <si>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</si>
  <si>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</si>
  <si>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</si>
  <si>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</si>
  <si>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</si>
  <si>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</si>
  <si>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</si>
  <si>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</si>
  <si>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</si>
  <si>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</si>
  <si>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</si>
  <si>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</si>
  <si>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</si>
  <si>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</si>
  <si>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</si>
  <si>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</si>
  <si>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</si>
  <si>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</si>
  <si>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</si>
  <si>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ст.6 п 7.</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</si>
  <si>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</si>
  <si>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11.01.2017 -не установ</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</si>
  <si>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</si>
  <si>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</si>
  <si>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</si>
  <si>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</si>
  <si>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</si>
  <si>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20.05.2015 -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</si>
  <si>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</si>
  <si>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</si>
  <si>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</si>
  <si>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</si>
  <si>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</si>
  <si>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</si>
  <si>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</si>
  <si>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</si>
  <si>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1003</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</si>
  <si>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</si>
  <si>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</si>
  <si>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</si>
  <si>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</si>
  <si>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</si>
  <si>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</si>
  <si>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</si>
  <si>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</si>
  <si>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</si>
  <si>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</si>
  <si>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</si>
  <si>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</si>
  <si>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</si>
  <si>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</si>
  <si>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</si>
  <si>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</si>
  <si>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</si>
  <si>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</si>
  <si>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</si>
  <si>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</si>
  <si>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</si>
  <si>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</si>
  <si>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</si>
  <si>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</si>
  <si>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</si>
  <si>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</si>
  <si>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</si>
  <si>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</si>
  <si>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</si>
  <si>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Решение Канского городского совета депутатов от 15.12.2010 № 11-75 "О Положении о Муниципальном казенном учреждении "Управление строительства и жилищно-коммунального хозяйства администрации города Канска"</t>
  </si>
  <si>
    <t>01.01.2011- не установ</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</si>
  <si>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</si>
  <si>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</si>
  <si>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</si>
  <si>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</si>
  <si>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</si>
  <si>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</si>
  <si>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</si>
  <si>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</si>
  <si>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</si>
  <si>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</si>
  <si>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</si>
  <si>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Постановление администрации г.Канска Красноярского края от 06.02.2017 №88 "О лимитах потребления теплоэнергоресурсов"</t>
  </si>
  <si>
    <t>06.02.2017 - не установ</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</si>
  <si>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</si>
  <si>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</si>
  <si>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</si>
  <si>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</si>
  <si>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</si>
  <si>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</si>
  <si>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</si>
  <si>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</si>
  <si>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</si>
  <si>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</si>
  <si>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</si>
  <si>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</si>
  <si>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</si>
  <si>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</si>
  <si>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</si>
  <si>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</si>
  <si>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</si>
  <si>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</si>
  <si>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</si>
  <si>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</si>
  <si>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</si>
  <si>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</si>
  <si>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</si>
  <si>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</si>
  <si>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</si>
  <si>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</si>
  <si>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</si>
  <si>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</si>
  <si>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</si>
  <si>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</si>
  <si>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</si>
  <si>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</si>
  <si>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</si>
  <si>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</si>
  <si>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</si>
  <si>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</si>
  <si>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</si>
  <si>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</si>
  <si>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</si>
  <si>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</si>
  <si>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</si>
  <si>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</si>
  <si>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</si>
  <si>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</si>
  <si>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</si>
  <si>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</si>
  <si>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</si>
  <si>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</si>
  <si>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0603</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</si>
  <si>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</si>
  <si>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</si>
  <si>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</si>
  <si>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</si>
  <si>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</si>
  <si>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</si>
  <si>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</si>
  <si>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</si>
  <si>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</si>
  <si>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</si>
  <si>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 Канска Красноярского края от 09.07.2013 № 921 "Об утверждении Порядка сбора, вывоза утилизации и переработки бытовых и промышленных отходов на территории города Канск</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</si>
  <si>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</si>
  <si>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</si>
  <si>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</si>
  <si>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</si>
  <si>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</si>
  <si>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</si>
  <si>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</si>
  <si>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</si>
  <si>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</si>
  <si>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</si>
  <si>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</si>
  <si>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</si>
  <si>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</si>
  <si>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</si>
  <si>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Постановление администрации города Канска от 27.09.2013 №1321 "Об утверждении порядка расходования средств субвенции на оказание услуг по отлову, учету, содержанию и иному обращению с безнадзорными домашними животными"</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</si>
  <si>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</si>
  <si>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</si>
  <si>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</si>
  <si>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</si>
  <si>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</si>
  <si>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</si>
  <si>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</si>
  <si>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</si>
  <si>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</si>
  <si>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</si>
  <si>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</si>
  <si>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</si>
  <si>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</si>
  <si>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</si>
  <si>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</si>
  <si>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</si>
  <si>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</si>
  <si>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</si>
  <si>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</si>
  <si>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</si>
  <si>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</si>
  <si>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</si>
  <si>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</si>
  <si>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</si>
  <si>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</si>
  <si>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</si>
  <si>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</si>
  <si>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</si>
  <si>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</si>
  <si>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</si>
  <si>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</si>
  <si>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</si>
  <si>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</si>
  <si>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</si>
  <si>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</si>
  <si>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</si>
  <si>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</si>
  <si>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</si>
  <si>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</si>
  <si>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</si>
  <si>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</si>
  <si>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</si>
  <si>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</si>
  <si>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</si>
  <si>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</si>
  <si>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</si>
  <si>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</si>
  <si>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</si>
  <si>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</si>
  <si>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01.10.2013- не установ</t>
  </si>
  <si>
    <t>Решение Канского городского Совета депутатов Красноярского края от 25.09.2013 № 52-282  "О Положении об Управлении архитектуры, строительства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</si>
  <si>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</si>
  <si>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</si>
  <si>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</si>
  <si>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</si>
  <si>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</si>
  <si>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</si>
  <si>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</si>
  <si>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</si>
  <si>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</si>
  <si>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</si>
  <si>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</si>
  <si>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</si>
  <si>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</si>
  <si>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</si>
  <si>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</si>
  <si>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</si>
  <si>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24.10.2017 не установ</t>
  </si>
  <si>
    <t>ст.16; пункт 1, п/пункт 6</t>
  </si>
  <si>
    <t>ст.6 п.1</t>
  </si>
  <si>
    <t>Управление социальной защиты населения города Канска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</si>
  <si>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</si>
  <si>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ст.26.3, пункт 2, п/пункт 24</t>
  </si>
  <si>
    <t>Закон Красноярского края от 09.12.2010 № 11-5393 "О социальной поддержке семей, имеющих детей, в Красноярском крае"</t>
  </si>
  <si>
    <t>07.01.2011 - не установ</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</si>
  <si>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</si>
  <si>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 пункт 8</t>
  </si>
  <si>
    <t>26.05.2011 -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</si>
  <si>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</si>
  <si>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</si>
  <si>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</si>
  <si>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1002</t>
  </si>
  <si>
    <t>ст.26.3, часть 2, пункт 1</t>
  </si>
  <si>
    <t>ст.1, пункт 4</t>
  </si>
  <si>
    <t>Постановление администрации города Канска  от 06.02.2015 г. №167 "О реализации государственных полномочий по социальному обслуживанию граждан"
"О реализации государственных полномочий по социальному обслуживанию населения"</t>
  </si>
  <si>
    <t>11.02.2015 - не установ</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</si>
  <si>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</si>
  <si>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1006</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</si>
  <si>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</si>
  <si>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Постановление администрации города Канска от 13.11.2010 № 1948 "О реализации Закона Красноярского края от 20.12.2005 № 17-4294"</t>
  </si>
  <si>
    <t>24.11.2010 - не установ</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</si>
  <si>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</si>
  <si>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</si>
  <si>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</si>
  <si>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</si>
  <si>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</si>
  <si>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ИТОГО</t>
  </si>
  <si>
    <t>08.06.2011- не установ</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</si>
  <si>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</si>
  <si>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</si>
  <si>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Постановление администрации г. Канска Красноярского края от 30.03.2011 N 361 (ред. от 21.06.2012) "Об утверждении Административного регламента предоставления муниципальной услуги по предоставлению информации об организации предоставления дополнительного образования детей в муниципальных образовательных учреждениях дополнительного образования детей физкультурно-спортивной направленности, расположенных на территории муниципального образования город Канск"</t>
  </si>
  <si>
    <t>30.03.2011-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</si>
  <si>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</si>
  <si>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</si>
  <si>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</si>
  <si>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</si>
  <si>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</si>
  <si>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</si>
  <si>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</si>
  <si>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</si>
  <si>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Постановление администрации города Канска от 07.02.2013 №151 "Об утверждении порядка расходования субсидии из краевого бюджета на компенсацию расходов муниципальных спортивных школ, подготовивших спортсмена, ставшего членом спортивной сборной команды Красноярского края"</t>
  </si>
  <si>
    <t>07.02.2013- не установ</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</si>
  <si>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</si>
  <si>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</si>
  <si>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</si>
  <si>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01.12.2010 - 28.06.2017</t>
  </si>
  <si>
    <t>16.07.2014 - 31.12.2016</t>
  </si>
  <si>
    <t>24-118 от 18.12.2017</t>
  </si>
  <si>
    <t>Реестр расходных обязательств города Канска на плановый период 2018-2020 годы</t>
  </si>
  <si>
    <t>26.02.2015 не установ</t>
  </si>
  <si>
    <t>Итого</t>
  </si>
  <si>
    <t>Отчетный период 2017 год</t>
  </si>
  <si>
    <t>создание поддержки гражданам и их объединениям, участвующим в охране общественного порядка, создание условий для деятельности народных дружин</t>
  </si>
  <si>
    <t>0503 0909</t>
  </si>
  <si>
    <t>Постановление администрации города Канска от 09.11.2017 г. №1008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t>
  </si>
  <si>
    <t>15.11.2017 -не установ</t>
  </si>
  <si>
    <t>Постановление администрации г. Канска Красноярского края от 12.01.2018 г. №07 "Об утверждении порядка расходования средств субсидии,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военного суда на 2018-2020 годы".</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</si>
  <si>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</si>
  <si>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</si>
  <si>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</si>
  <si>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</si>
  <si>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</si>
  <si>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</si>
  <si>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</si>
  <si>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</si>
  <si>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</si>
  <si>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</si>
  <si>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</si>
  <si>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</si>
  <si>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</si>
  <si>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</si>
  <si>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</si>
  <si>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</si>
  <si>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</si>
  <si>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</si>
  <si>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</si>
  <si>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</si>
  <si>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</si>
  <si>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</si>
  <si>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</si>
  <si>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</si>
  <si>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</si>
  <si>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</si>
  <si>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</si>
  <si>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</si>
  <si>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</si>
  <si>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</si>
  <si>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</si>
  <si>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</si>
  <si>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</si>
  <si>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</si>
  <si>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</si>
  <si>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</si>
  <si>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Акт проверки Службы финансово-экономического контроля и контроля в сфере закупок Красноярского края от 24.05.2018 г.</t>
  </si>
  <si>
    <t>Постановление администрации города Канска от 04.10.2018 №913 "Порядок расходования иных межбюджетных трансфертов за содействие развитию налогового потенциала"</t>
  </si>
  <si>
    <t>10.10.2018 - не установ</t>
  </si>
  <si>
    <t>Постановление администрации города Канска от 03.09.2012 №1429 "Об утверждении Административного регламента предоставления Управлением социальной защиты населения администрации города Канска муниципальной услуги по назначению, перерасчету и выплате пенсии за выслугу лет гражданам, замещающим должности муниципальной службы в городе Канске"</t>
  </si>
  <si>
    <t>12.09.2012 - не установ</t>
  </si>
  <si>
    <t>Ст.34;Пункт 9 Ст.53;Пункт 2</t>
  </si>
  <si>
    <t>Решение Канского городского совета депутатов от 25.08.2015 № 80-425 "О положении об управлении социальной защиты населения администрации города Канска"</t>
  </si>
  <si>
    <t>25.08.2015 - не установ</t>
  </si>
  <si>
    <t>23.05.2018 не установ</t>
  </si>
  <si>
    <t>29.02.2012 23.05.2018</t>
  </si>
  <si>
    <t>29.02.2012 - 23.05.2018</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</si>
  <si>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</si>
  <si>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</si>
  <si>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</si>
  <si>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</si>
  <si>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17.01.2018 04.07.2018</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</si>
  <si>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</si>
  <si>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</si>
  <si>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</si>
  <si>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08.06.2011 - 20.06.2018</t>
  </si>
  <si>
    <t>30.12.2015 -19.04.2017</t>
  </si>
  <si>
    <t>17.07.2013  - 17.05.2017</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</si>
  <si>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</si>
  <si>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02.10.2013 07.03.2018</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</si>
  <si>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</si>
  <si>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</si>
  <si>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</si>
  <si>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</si>
  <si>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</si>
  <si>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</si>
  <si>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Постановление администрации города Канска от 18.07.2018 № 655 "Об утверждении Порядка расходования средств субсидии из краевого бюджета на реализацию социокультурных проектов муниципальными учреждениями культуры и образовательными организациями в области культуры"</t>
  </si>
  <si>
    <t>25.07.2018 - не установ</t>
  </si>
  <si>
    <t>Постановление администрации города Канска от 08.08.2012 №1314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</si>
  <si>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05.09.2012 -не установ</t>
  </si>
  <si>
    <t>Постановление администрации города Канска от 06.08.2018 г. №713 "Об утверждении порядка расходования субсидии на приобретение и монтаж модульных зданий медицинских пунктов в муниципальных загородных оздоровительных лагерях".</t>
  </si>
  <si>
    <t>08.08.2018 - не установ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</si>
</sst>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280">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1" fillId="0" borderId="2" xfId="0" applyNumberFormat="1" applyFont="1" applyBorder="1" applyAlignment="1">
      <alignment horizontal="lef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2" xfId="0" applyNumberFormat="1" applyFont="1" applyBorder="1" applyAlignment="1">
      <alignment horizontal="right"/>
    </xf>
    <xf numFmtId="4" fontId="1" fillId="0" borderId="9" xfId="0" applyNumberFormat="1" applyFont="1" applyBorder="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8" fillId="0" borderId="1" xfId="0" applyFont="1" applyBorder="1" applyAlignment="1">
      <alignment horizontal="lef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14" fontId="7" fillId="0" borderId="1" xfId="0" applyNumberFormat="1" applyFont="1" applyBorder="1" applyAlignment="1">
      <alignment horizontal="left" vertical="top" wrapText="1"/>
    </xf>
    <xf numFmtId="0" fontId="1" fillId="0" borderId="5" xfId="0" applyFont="1" applyBorder="1" applyAlignment="1">
      <alignment horizontal="left" vertical="top" wrapText="1"/>
    </xf>
    <xf numFmtId="4" fontId="1" fillId="0" borderId="10" xfId="0" applyNumberFormat="1" applyFont="1" applyBorder="1" applyAlignment="1">
      <alignment horizontal="left" vertical="top" wrapText="1"/>
    </xf>
    <xf numFmtId="4" fontId="1" fillId="0" borderId="16"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12" xfId="0" applyFont="1" applyBorder="1" applyAlignment="1">
      <alignment horizontal="center"/>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3" xfId="0" applyFont="1" applyBorder="1" applyAlignment="1">
      <alignment horizontal="left" vertical="top"/>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6"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7"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vertical="top" wrapText="1"/>
    </xf>
    <xf numFmtId="4" fontId="1" fillId="4" borderId="2" xfId="0" applyNumberFormat="1" applyFont="1" applyFill="1" applyBorder="1" applyAlignment="1">
      <alignment horizontal="center" vertical="top"/>
    </xf>
    <xf numFmtId="0" fontId="1" fillId="0" borderId="0" xfId="0" applyFont="1" applyAlignment="1"/>
    <xf numFmtId="0" fontId="1" fillId="0" borderId="2" xfId="0" applyFont="1" applyFill="1" applyBorder="1" applyAlignment="1">
      <alignment vertical="top" wrapText="1"/>
    </xf>
    <xf numFmtId="0" fontId="1" fillId="0" borderId="2" xfId="0" applyFont="1" applyFill="1" applyBorder="1" applyAlignment="1">
      <alignment horizontal="center" vertical="top"/>
    </xf>
    <xf numFmtId="4" fontId="1" fillId="0" borderId="2" xfId="0" applyNumberFormat="1" applyFont="1" applyFill="1" applyBorder="1" applyAlignment="1">
      <alignment horizontal="left" vertical="top" wrapText="1"/>
    </xf>
    <xf numFmtId="4" fontId="1" fillId="0" borderId="4" xfId="0" applyNumberFormat="1" applyFont="1" applyBorder="1" applyAlignment="1">
      <alignment horizontal="left" vertical="top" wrapText="1"/>
    </xf>
    <xf numFmtId="0" fontId="1" fillId="0" borderId="3" xfId="0" applyFont="1" applyBorder="1" applyAlignment="1">
      <alignment vertical="top" wrapText="1"/>
    </xf>
    <xf numFmtId="14" fontId="1" fillId="0" borderId="1" xfId="0" applyNumberFormat="1" applyFont="1" applyBorder="1" applyAlignment="1">
      <alignment vertical="top" wrapText="1"/>
    </xf>
    <xf numFmtId="0" fontId="1" fillId="0" borderId="3" xfId="0" applyFont="1" applyBorder="1" applyAlignment="1">
      <alignment vertical="top"/>
    </xf>
    <xf numFmtId="0" fontId="1" fillId="0" borderId="16"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15" xfId="0" applyNumberFormat="1" applyFont="1" applyBorder="1" applyAlignment="1">
      <alignment horizontal="left" vertical="top" wrapText="1"/>
    </xf>
    <xf numFmtId="4" fontId="3" fillId="0" borderId="2" xfId="0" applyNumberFormat="1" applyFont="1" applyBorder="1" applyAlignment="1">
      <alignment horizontal="left" vertical="top" wrapText="1"/>
    </xf>
    <xf numFmtId="49" fontId="1" fillId="0" borderId="10"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Fill="1" applyBorder="1" applyAlignment="1">
      <alignment horizontal="center"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16"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17" xfId="0"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center" vertical="top" wrapText="1"/>
    </xf>
    <xf numFmtId="0" fontId="0" fillId="0" borderId="3" xfId="0" applyBorder="1" applyAlignment="1">
      <alignment horizontal="center" vertical="top" wrapText="1"/>
    </xf>
    <xf numFmtId="0" fontId="1" fillId="0" borderId="2" xfId="0" applyFont="1" applyBorder="1" applyAlignment="1">
      <alignment horizontal="left" vertical="top" wrapText="1"/>
    </xf>
    <xf numFmtId="0" fontId="0" fillId="0" borderId="3" xfId="0"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5" fillId="0" borderId="2" xfId="1" applyFont="1" applyBorder="1" applyAlignment="1">
      <alignment horizontal="center" wrapText="1"/>
    </xf>
    <xf numFmtId="0" fontId="5" fillId="0" borderId="3" xfId="1" applyFont="1" applyBorder="1" applyAlignment="1">
      <alignment horizontal="center" wrapText="1"/>
    </xf>
    <xf numFmtId="4" fontId="1" fillId="0" borderId="4" xfId="0" applyNumberFormat="1"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0" fontId="8" fillId="0" borderId="0" xfId="0" applyFont="1" applyAlignment="1">
      <alignment horizontal="left"/>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14" fontId="1" fillId="0" borderId="2"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4" fontId="1" fillId="0" borderId="10"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7" fillId="0" borderId="3"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11" xfId="0" applyFont="1" applyBorder="1" applyAlignment="1">
      <alignment horizontal="center" vertical="top" wrapText="1"/>
    </xf>
    <xf numFmtId="0" fontId="1" fillId="0" borderId="17" xfId="0" applyFont="1" applyBorder="1" applyAlignment="1">
      <alignment horizontal="center" vertical="top" wrapText="1"/>
    </xf>
    <xf numFmtId="49" fontId="1" fillId="0" borderId="2"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0" fontId="0" fillId="0" borderId="4" xfId="0" applyBorder="1" applyAlignment="1">
      <alignment horizontal="left" vertical="top" wrapText="1"/>
    </xf>
    <xf numFmtId="0" fontId="1" fillId="0" borderId="8" xfId="0" applyFont="1" applyBorder="1" applyAlignment="1">
      <alignment horizontal="left" vertical="top" wrapText="1"/>
    </xf>
    <xf numFmtId="0" fontId="1" fillId="0" borderId="18"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xf>
    <xf numFmtId="0" fontId="3" fillId="0" borderId="14" xfId="0" applyFont="1" applyBorder="1" applyAlignment="1">
      <alignment horizontal="left"/>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0" xfId="0" applyFont="1" applyAlignment="1">
      <alignment horizontal="left"/>
    </xf>
    <xf numFmtId="0" fontId="1" fillId="0" borderId="4" xfId="0" applyFont="1" applyBorder="1" applyAlignment="1">
      <alignment horizontal="left" vertical="top"/>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8"/>
  <sheetViews>
    <sheetView tabSelected="1" topLeftCell="D113" zoomScaleNormal="100" workbookViewId="0">
      <selection activeCell="P115" sqref="P115"/>
    </sheetView>
  </sheetViews>
  <sheetFormatPr defaultRowHeight="15" x14ac:dyDescent="0.25"/>
  <cols>
    <col min="1" max="1" width="11" style="25" customWidth="1"/>
    <col min="2" max="2" width="32.425781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7.140625" style="1" customWidth="1"/>
    <col min="17" max="17" width="17" style="1" customWidth="1"/>
    <col min="18" max="18" width="17.42578125" style="1" customWidth="1"/>
    <col min="19" max="19" width="16.7109375" style="1" customWidth="1"/>
    <col min="20" max="16384" width="9.140625" style="1"/>
  </cols>
  <sheetData>
    <row r="1" spans="1:19" x14ac:dyDescent="0.25">
      <c r="A1" s="225"/>
      <c r="B1" s="225"/>
    </row>
    <row r="2" spans="1:19" ht="18.75" x14ac:dyDescent="0.3">
      <c r="C2" s="233" t="s">
        <v>451</v>
      </c>
      <c r="D2" s="233"/>
      <c r="E2" s="233"/>
      <c r="F2" s="233"/>
      <c r="G2" s="233"/>
      <c r="H2" s="233"/>
      <c r="I2" s="233"/>
      <c r="J2" s="233"/>
      <c r="K2" s="233"/>
      <c r="L2" s="233"/>
      <c r="M2" s="233"/>
      <c r="N2" s="233"/>
      <c r="O2" s="233"/>
      <c r="P2" s="233"/>
    </row>
    <row r="3" spans="1:19" x14ac:dyDescent="0.25">
      <c r="A3" s="278" t="s">
        <v>454</v>
      </c>
      <c r="B3" s="278"/>
      <c r="I3" s="23"/>
    </row>
    <row r="4" spans="1:19" x14ac:dyDescent="0.25">
      <c r="C4" s="1" t="s">
        <v>484</v>
      </c>
      <c r="S4" s="45" t="s">
        <v>17</v>
      </c>
    </row>
    <row r="5" spans="1:19" ht="29.25" customHeight="1" x14ac:dyDescent="0.25">
      <c r="A5" s="236" t="s">
        <v>0</v>
      </c>
      <c r="B5" s="234" t="s">
        <v>1</v>
      </c>
      <c r="C5" s="235" t="s">
        <v>2</v>
      </c>
      <c r="D5" s="235"/>
      <c r="E5" s="235" t="s">
        <v>5</v>
      </c>
      <c r="F5" s="235"/>
      <c r="G5" s="235"/>
      <c r="H5" s="235" t="s">
        <v>9</v>
      </c>
      <c r="I5" s="244"/>
      <c r="J5" s="244"/>
      <c r="K5" s="235" t="s">
        <v>10</v>
      </c>
      <c r="L5" s="244"/>
      <c r="M5" s="244"/>
      <c r="N5" s="243" t="s">
        <v>16</v>
      </c>
      <c r="O5" s="243"/>
      <c r="P5" s="243"/>
      <c r="Q5" s="243"/>
      <c r="R5" s="243"/>
      <c r="S5" s="243"/>
    </row>
    <row r="6" spans="1:19" ht="45" x14ac:dyDescent="0.25">
      <c r="A6" s="237"/>
      <c r="B6" s="234"/>
      <c r="C6" s="239" t="s">
        <v>3</v>
      </c>
      <c r="D6" s="239" t="s">
        <v>4</v>
      </c>
      <c r="E6" s="234" t="s">
        <v>6</v>
      </c>
      <c r="F6" s="234" t="s">
        <v>7</v>
      </c>
      <c r="G6" s="234" t="s">
        <v>8</v>
      </c>
      <c r="H6" s="234" t="s">
        <v>6</v>
      </c>
      <c r="I6" s="234" t="s">
        <v>7</v>
      </c>
      <c r="J6" s="234" t="s">
        <v>8</v>
      </c>
      <c r="K6" s="234" t="s">
        <v>6</v>
      </c>
      <c r="L6" s="234" t="s">
        <v>7</v>
      </c>
      <c r="M6" s="234" t="s">
        <v>8</v>
      </c>
      <c r="N6" s="234" t="s">
        <v>13</v>
      </c>
      <c r="O6" s="234"/>
      <c r="P6" s="2" t="s">
        <v>14</v>
      </c>
      <c r="Q6" s="234" t="s">
        <v>15</v>
      </c>
      <c r="R6" s="242"/>
      <c r="S6" s="242"/>
    </row>
    <row r="7" spans="1:19" ht="27" customHeight="1" x14ac:dyDescent="0.25">
      <c r="A7" s="238"/>
      <c r="B7" s="234"/>
      <c r="C7" s="239"/>
      <c r="D7" s="239"/>
      <c r="E7" s="234"/>
      <c r="F7" s="234"/>
      <c r="G7" s="234"/>
      <c r="H7" s="234"/>
      <c r="I7" s="234"/>
      <c r="J7" s="234"/>
      <c r="K7" s="234"/>
      <c r="L7" s="234"/>
      <c r="M7" s="234"/>
      <c r="N7" s="5" t="s">
        <v>11</v>
      </c>
      <c r="O7" s="5" t="s">
        <v>12</v>
      </c>
      <c r="P7" s="5" t="s">
        <v>11</v>
      </c>
      <c r="Q7" s="5" t="s">
        <v>11</v>
      </c>
      <c r="R7" s="5" t="s">
        <v>11</v>
      </c>
      <c r="S7" s="5" t="s">
        <v>11</v>
      </c>
    </row>
    <row r="8" spans="1:19" x14ac:dyDescent="0.25">
      <c r="A8" s="91">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44"/>
      <c r="B9" s="44" t="s">
        <v>18</v>
      </c>
      <c r="C9" s="44">
        <v>901</v>
      </c>
      <c r="D9" s="44"/>
      <c r="E9" s="44"/>
      <c r="F9" s="44"/>
      <c r="G9" s="44"/>
      <c r="H9" s="44"/>
      <c r="I9" s="44"/>
      <c r="J9" s="44"/>
      <c r="K9" s="44"/>
      <c r="L9" s="44"/>
      <c r="M9" s="44"/>
      <c r="N9" s="58">
        <f t="shared" ref="N9:S9" si="0">N10+N21+N31</f>
        <v>43525400.059999995</v>
      </c>
      <c r="O9" s="58">
        <f t="shared" si="0"/>
        <v>43453787.549999997</v>
      </c>
      <c r="P9" s="58">
        <f t="shared" si="0"/>
        <v>46043055.200000003</v>
      </c>
      <c r="Q9" s="58">
        <f t="shared" si="0"/>
        <v>45173698</v>
      </c>
      <c r="R9" s="58">
        <f t="shared" si="0"/>
        <v>47768323</v>
      </c>
      <c r="S9" s="58">
        <f t="shared" si="0"/>
        <v>38233714</v>
      </c>
    </row>
    <row r="10" spans="1:19" s="141" customFormat="1" ht="124.5" customHeight="1" x14ac:dyDescent="0.2">
      <c r="A10" s="138">
        <v>2100</v>
      </c>
      <c r="B10" s="142" t="s">
        <v>495</v>
      </c>
      <c r="C10" s="138"/>
      <c r="D10" s="138"/>
      <c r="E10" s="138"/>
      <c r="F10" s="138"/>
      <c r="G10" s="138"/>
      <c r="H10" s="139"/>
      <c r="I10" s="139"/>
      <c r="J10" s="139"/>
      <c r="K10" s="139"/>
      <c r="L10" s="139"/>
      <c r="M10" s="139"/>
      <c r="N10" s="140">
        <f>N11+N13+N15+N20</f>
        <v>10422421.42</v>
      </c>
      <c r="O10" s="140">
        <f t="shared" ref="O10:S10" si="1">O11+O13+O15+O20</f>
        <v>10421967.07</v>
      </c>
      <c r="P10" s="140">
        <f t="shared" si="1"/>
        <v>10723766.109999999</v>
      </c>
      <c r="Q10" s="140">
        <f t="shared" si="1"/>
        <v>6634179</v>
      </c>
      <c r="R10" s="140">
        <f t="shared" si="1"/>
        <v>3748019</v>
      </c>
      <c r="S10" s="140">
        <f t="shared" si="1"/>
        <v>3748019</v>
      </c>
    </row>
    <row r="11" spans="1:19" ht="45" x14ac:dyDescent="0.25">
      <c r="A11" s="204">
        <v>2107</v>
      </c>
      <c r="B11" s="206" t="s">
        <v>48</v>
      </c>
      <c r="C11" s="204">
        <v>901</v>
      </c>
      <c r="D11" s="208" t="s">
        <v>52</v>
      </c>
      <c r="E11" s="206" t="s">
        <v>20</v>
      </c>
      <c r="F11" s="206" t="s">
        <v>401</v>
      </c>
      <c r="G11" s="206" t="s">
        <v>21</v>
      </c>
      <c r="H11" s="10"/>
      <c r="I11" s="10"/>
      <c r="J11" s="10"/>
      <c r="K11" s="10" t="s">
        <v>29</v>
      </c>
      <c r="L11" s="10" t="s">
        <v>49</v>
      </c>
      <c r="M11" s="10" t="s">
        <v>30</v>
      </c>
      <c r="N11" s="202">
        <f>4660137.6+2388834.35</f>
        <v>7048971.9499999993</v>
      </c>
      <c r="O11" s="202">
        <f>2388834.35+4660137.6</f>
        <v>7048971.9499999993</v>
      </c>
      <c r="P11" s="64">
        <v>7573337.1100000003</v>
      </c>
      <c r="Q11" s="158">
        <v>3761160</v>
      </c>
      <c r="R11" s="202">
        <v>875000</v>
      </c>
      <c r="S11" s="202">
        <v>875000</v>
      </c>
    </row>
    <row r="12" spans="1:19" ht="178.5" customHeight="1" x14ac:dyDescent="0.25">
      <c r="A12" s="211"/>
      <c r="B12" s="210"/>
      <c r="C12" s="211"/>
      <c r="D12" s="209"/>
      <c r="E12" s="210"/>
      <c r="F12" s="210"/>
      <c r="G12" s="210"/>
      <c r="H12" s="10"/>
      <c r="I12" s="10"/>
      <c r="J12" s="10"/>
      <c r="K12" s="10" t="s">
        <v>50</v>
      </c>
      <c r="L12" s="10"/>
      <c r="M12" s="10" t="s">
        <v>51</v>
      </c>
      <c r="N12" s="203"/>
      <c r="O12" s="203"/>
      <c r="P12" s="66"/>
      <c r="Q12" s="66"/>
      <c r="R12" s="203"/>
      <c r="S12" s="203"/>
    </row>
    <row r="13" spans="1:19" ht="45" x14ac:dyDescent="0.25">
      <c r="A13" s="204">
        <v>2126</v>
      </c>
      <c r="B13" s="206" t="s">
        <v>53</v>
      </c>
      <c r="C13" s="204">
        <v>901</v>
      </c>
      <c r="D13" s="208" t="s">
        <v>36</v>
      </c>
      <c r="E13" s="206" t="s">
        <v>20</v>
      </c>
      <c r="F13" s="204" t="s">
        <v>54</v>
      </c>
      <c r="G13" s="204" t="s">
        <v>21</v>
      </c>
      <c r="H13" s="10"/>
      <c r="I13" s="10"/>
      <c r="J13" s="10"/>
      <c r="K13" s="10" t="s">
        <v>29</v>
      </c>
      <c r="L13" s="10" t="s">
        <v>49</v>
      </c>
      <c r="M13" s="10" t="s">
        <v>30</v>
      </c>
      <c r="N13" s="202">
        <v>2473449.4700000002</v>
      </c>
      <c r="O13" s="202">
        <v>2472995.12</v>
      </c>
      <c r="P13" s="64">
        <v>2950429</v>
      </c>
      <c r="Q13" s="64">
        <v>2773019</v>
      </c>
      <c r="R13" s="202">
        <v>2773019</v>
      </c>
      <c r="S13" s="202">
        <v>2773019</v>
      </c>
    </row>
    <row r="14" spans="1:19" ht="165" x14ac:dyDescent="0.25">
      <c r="A14" s="211"/>
      <c r="B14" s="210"/>
      <c r="C14" s="211"/>
      <c r="D14" s="209"/>
      <c r="E14" s="210"/>
      <c r="F14" s="211"/>
      <c r="G14" s="211"/>
      <c r="H14" s="10"/>
      <c r="I14" s="10"/>
      <c r="J14" s="10"/>
      <c r="K14" s="10" t="s">
        <v>55</v>
      </c>
      <c r="L14" s="10"/>
      <c r="M14" s="10" t="s">
        <v>56</v>
      </c>
      <c r="N14" s="219"/>
      <c r="O14" s="219"/>
      <c r="P14" s="180"/>
      <c r="Q14" s="180"/>
      <c r="R14" s="219"/>
      <c r="S14" s="219"/>
    </row>
    <row r="15" spans="1:19" ht="90" x14ac:dyDescent="0.25">
      <c r="A15" s="245">
        <v>2138</v>
      </c>
      <c r="B15" s="206" t="s">
        <v>57</v>
      </c>
      <c r="C15" s="204">
        <v>901</v>
      </c>
      <c r="D15" s="208" t="s">
        <v>36</v>
      </c>
      <c r="E15" s="10" t="s">
        <v>20</v>
      </c>
      <c r="F15" s="10" t="s">
        <v>61</v>
      </c>
      <c r="G15" s="10" t="s">
        <v>21</v>
      </c>
      <c r="H15" s="10"/>
      <c r="I15" s="10"/>
      <c r="J15" s="10"/>
      <c r="K15" s="10" t="s">
        <v>29</v>
      </c>
      <c r="L15" s="10"/>
      <c r="M15" s="86" t="s">
        <v>30</v>
      </c>
      <c r="N15" s="240">
        <v>900000</v>
      </c>
      <c r="O15" s="240">
        <v>900000</v>
      </c>
      <c r="P15" s="240">
        <v>100000</v>
      </c>
      <c r="Q15" s="240">
        <v>100000</v>
      </c>
      <c r="R15" s="240">
        <v>100000</v>
      </c>
      <c r="S15" s="202">
        <v>100000</v>
      </c>
    </row>
    <row r="16" spans="1:19" ht="105" x14ac:dyDescent="0.25">
      <c r="A16" s="246"/>
      <c r="B16" s="230"/>
      <c r="C16" s="228"/>
      <c r="D16" s="229"/>
      <c r="E16" s="10" t="s">
        <v>59</v>
      </c>
      <c r="F16" s="10" t="s">
        <v>390</v>
      </c>
      <c r="G16" s="10" t="s">
        <v>28</v>
      </c>
      <c r="H16" s="10"/>
      <c r="I16" s="10"/>
      <c r="J16" s="10"/>
      <c r="K16" s="10" t="s">
        <v>67</v>
      </c>
      <c r="L16" s="10"/>
      <c r="M16" s="86" t="s">
        <v>68</v>
      </c>
      <c r="N16" s="241"/>
      <c r="O16" s="241"/>
      <c r="P16" s="241"/>
      <c r="Q16" s="241"/>
      <c r="R16" s="241"/>
      <c r="S16" s="219"/>
    </row>
    <row r="17" spans="1:19" ht="125.25" customHeight="1" x14ac:dyDescent="0.25">
      <c r="A17" s="246"/>
      <c r="B17" s="230"/>
      <c r="C17" s="228"/>
      <c r="D17" s="229"/>
      <c r="E17" s="10"/>
      <c r="F17" s="10"/>
      <c r="G17" s="10"/>
      <c r="H17" s="10"/>
      <c r="I17" s="10"/>
      <c r="J17" s="10"/>
      <c r="K17" s="10" t="s">
        <v>482</v>
      </c>
      <c r="L17" s="10"/>
      <c r="M17" s="86" t="s">
        <v>483</v>
      </c>
      <c r="N17" s="241"/>
      <c r="O17" s="241"/>
      <c r="P17" s="241"/>
      <c r="Q17" s="241"/>
      <c r="R17" s="241"/>
      <c r="S17" s="219"/>
    </row>
    <row r="18" spans="1:19" ht="165" x14ac:dyDescent="0.25">
      <c r="A18" s="247"/>
      <c r="B18" s="210"/>
      <c r="C18" s="211"/>
      <c r="D18" s="209"/>
      <c r="E18" s="10"/>
      <c r="F18" s="10"/>
      <c r="G18" s="10"/>
      <c r="H18" s="10"/>
      <c r="I18" s="10"/>
      <c r="J18" s="10"/>
      <c r="K18" s="10" t="s">
        <v>65</v>
      </c>
      <c r="L18" s="10"/>
      <c r="M18" s="86" t="s">
        <v>66</v>
      </c>
      <c r="N18" s="241"/>
      <c r="O18" s="241"/>
      <c r="P18" s="241"/>
      <c r="Q18" s="241"/>
      <c r="R18" s="241"/>
      <c r="S18" s="219"/>
    </row>
    <row r="19" spans="1:19" ht="150" x14ac:dyDescent="0.25">
      <c r="A19" s="183"/>
      <c r="B19" s="182"/>
      <c r="C19" s="178"/>
      <c r="D19" s="179"/>
      <c r="E19" s="10"/>
      <c r="F19" s="10"/>
      <c r="G19" s="10"/>
      <c r="H19" s="10"/>
      <c r="I19" s="10"/>
      <c r="J19" s="10"/>
      <c r="K19" s="10" t="s">
        <v>509</v>
      </c>
      <c r="L19" s="10"/>
      <c r="M19" s="86" t="s">
        <v>510</v>
      </c>
      <c r="N19" s="88"/>
      <c r="O19" s="88"/>
      <c r="P19" s="88"/>
      <c r="Q19" s="88"/>
      <c r="R19" s="88"/>
      <c r="S19" s="181"/>
    </row>
    <row r="20" spans="1:19" ht="150" x14ac:dyDescent="0.25">
      <c r="A20" s="106">
        <v>2141</v>
      </c>
      <c r="B20" s="103" t="s">
        <v>455</v>
      </c>
      <c r="C20" s="104">
        <v>901</v>
      </c>
      <c r="D20" s="105" t="s">
        <v>36</v>
      </c>
      <c r="E20" s="10" t="s">
        <v>20</v>
      </c>
      <c r="F20" s="10" t="s">
        <v>395</v>
      </c>
      <c r="G20" s="10" t="s">
        <v>21</v>
      </c>
      <c r="H20" s="10"/>
      <c r="I20" s="10"/>
      <c r="J20" s="10"/>
      <c r="K20" s="10" t="s">
        <v>31</v>
      </c>
      <c r="L20" s="10"/>
      <c r="M20" s="10" t="s">
        <v>32</v>
      </c>
      <c r="N20" s="102">
        <v>0</v>
      </c>
      <c r="O20" s="102">
        <v>0</v>
      </c>
      <c r="P20" s="102">
        <v>100000</v>
      </c>
      <c r="Q20" s="102">
        <v>0</v>
      </c>
      <c r="R20" s="102">
        <v>0</v>
      </c>
      <c r="S20" s="102">
        <v>0</v>
      </c>
    </row>
    <row r="21" spans="1:19" s="23" customFormat="1" ht="170.25" customHeight="1" x14ac:dyDescent="0.2">
      <c r="A21" s="98">
        <v>2200</v>
      </c>
      <c r="B21" s="17" t="s">
        <v>493</v>
      </c>
      <c r="C21" s="8"/>
      <c r="D21" s="8"/>
      <c r="E21" s="8"/>
      <c r="F21" s="8"/>
      <c r="G21" s="8"/>
      <c r="H21" s="8"/>
      <c r="I21" s="8"/>
      <c r="J21" s="8"/>
      <c r="K21" s="8"/>
      <c r="L21" s="8"/>
      <c r="M21" s="8"/>
      <c r="N21" s="59">
        <f t="shared" ref="N21:S21" si="2">N22+N26+N28+N30</f>
        <v>30793978.639999997</v>
      </c>
      <c r="O21" s="59">
        <f t="shared" si="2"/>
        <v>30791838.079999998</v>
      </c>
      <c r="P21" s="59">
        <f t="shared" si="2"/>
        <v>32546189.09</v>
      </c>
      <c r="Q21" s="59">
        <f t="shared" si="2"/>
        <v>35571519</v>
      </c>
      <c r="R21" s="59">
        <f t="shared" si="2"/>
        <v>41043504</v>
      </c>
      <c r="S21" s="59">
        <f t="shared" si="2"/>
        <v>31531995</v>
      </c>
    </row>
    <row r="22" spans="1:19" ht="45" x14ac:dyDescent="0.25">
      <c r="A22" s="252">
        <v>2201</v>
      </c>
      <c r="B22" s="206" t="s">
        <v>460</v>
      </c>
      <c r="C22" s="255">
        <v>901</v>
      </c>
      <c r="D22" s="204" t="s">
        <v>19</v>
      </c>
      <c r="E22" s="206" t="s">
        <v>20</v>
      </c>
      <c r="F22" s="206" t="s">
        <v>395</v>
      </c>
      <c r="G22" s="204" t="s">
        <v>21</v>
      </c>
      <c r="H22" s="206" t="s">
        <v>24</v>
      </c>
      <c r="I22" s="258" t="s">
        <v>64</v>
      </c>
      <c r="J22" s="204" t="s">
        <v>26</v>
      </c>
      <c r="K22" s="10" t="s">
        <v>29</v>
      </c>
      <c r="L22" s="4"/>
      <c r="M22" s="10" t="s">
        <v>30</v>
      </c>
      <c r="N22" s="220">
        <f>1334307.86+23808153.15+39060+624069.4-227045.5</f>
        <v>25578544.909999996</v>
      </c>
      <c r="O22" s="220">
        <f>1334307.86+23806454.59+39060+623627.4-227045.5</f>
        <v>25576404.349999998</v>
      </c>
      <c r="P22" s="128">
        <f>27625709.49-270694</f>
        <v>27355015.489999998</v>
      </c>
      <c r="Q22" s="154">
        <v>30896444</v>
      </c>
      <c r="R22" s="220">
        <v>29268429</v>
      </c>
      <c r="S22" s="220">
        <v>26856920</v>
      </c>
    </row>
    <row r="23" spans="1:19" ht="53.25" customHeight="1" x14ac:dyDescent="0.25">
      <c r="A23" s="253"/>
      <c r="B23" s="230"/>
      <c r="C23" s="256"/>
      <c r="D23" s="228"/>
      <c r="E23" s="210"/>
      <c r="F23" s="210"/>
      <c r="G23" s="211"/>
      <c r="H23" s="210"/>
      <c r="I23" s="259"/>
      <c r="J23" s="211"/>
      <c r="K23" s="10"/>
      <c r="L23" s="4"/>
      <c r="M23" s="10"/>
      <c r="N23" s="221"/>
      <c r="O23" s="221"/>
      <c r="P23" s="129"/>
      <c r="Q23" s="129"/>
      <c r="R23" s="221"/>
      <c r="S23" s="221"/>
    </row>
    <row r="24" spans="1:19" ht="285" x14ac:dyDescent="0.25">
      <c r="A24" s="253"/>
      <c r="B24" s="230"/>
      <c r="C24" s="256"/>
      <c r="D24" s="228"/>
      <c r="E24" s="9" t="s">
        <v>22</v>
      </c>
      <c r="F24" s="7" t="s">
        <v>64</v>
      </c>
      <c r="G24" s="9" t="s">
        <v>23</v>
      </c>
      <c r="H24" s="10" t="s">
        <v>27</v>
      </c>
      <c r="I24" s="11" t="s">
        <v>64</v>
      </c>
      <c r="J24" s="10" t="s">
        <v>28</v>
      </c>
      <c r="K24" s="10" t="s">
        <v>35</v>
      </c>
      <c r="L24" s="4"/>
      <c r="M24" s="10" t="s">
        <v>400</v>
      </c>
      <c r="N24" s="221"/>
      <c r="O24" s="221"/>
      <c r="P24" s="129"/>
      <c r="Q24" s="129"/>
      <c r="R24" s="221"/>
      <c r="S24" s="221"/>
    </row>
    <row r="25" spans="1:19" ht="195" x14ac:dyDescent="0.25">
      <c r="A25" s="254"/>
      <c r="B25" s="210"/>
      <c r="C25" s="257"/>
      <c r="D25" s="211"/>
      <c r="E25" s="4"/>
      <c r="F25" s="4"/>
      <c r="G25" s="4"/>
      <c r="H25" s="4"/>
      <c r="I25" s="4"/>
      <c r="J25" s="4"/>
      <c r="K25" s="84" t="s">
        <v>33</v>
      </c>
      <c r="L25" s="4"/>
      <c r="M25" s="10" t="s">
        <v>38</v>
      </c>
      <c r="N25" s="222"/>
      <c r="O25" s="222"/>
      <c r="P25" s="130"/>
      <c r="Q25" s="130"/>
      <c r="R25" s="221"/>
      <c r="S25" s="221"/>
    </row>
    <row r="26" spans="1:19" ht="30" x14ac:dyDescent="0.25">
      <c r="A26" s="204">
        <v>2206</v>
      </c>
      <c r="B26" s="206" t="s">
        <v>462</v>
      </c>
      <c r="C26" s="204">
        <v>901</v>
      </c>
      <c r="D26" s="208" t="s">
        <v>36</v>
      </c>
      <c r="E26" s="206" t="s">
        <v>20</v>
      </c>
      <c r="F26" s="206" t="s">
        <v>396</v>
      </c>
      <c r="G26" s="204" t="s">
        <v>21</v>
      </c>
      <c r="H26" s="13"/>
      <c r="I26" s="10"/>
      <c r="J26" s="10"/>
      <c r="K26" s="10" t="s">
        <v>29</v>
      </c>
      <c r="L26" s="7" t="s">
        <v>39</v>
      </c>
      <c r="M26" s="10" t="s">
        <v>41</v>
      </c>
      <c r="N26" s="202">
        <v>4718388.2300000004</v>
      </c>
      <c r="O26" s="202">
        <v>4718388.2300000004</v>
      </c>
      <c r="P26" s="119">
        <v>4419026</v>
      </c>
      <c r="Q26" s="119">
        <v>4404381</v>
      </c>
      <c r="R26" s="223">
        <v>4404381</v>
      </c>
      <c r="S26" s="223">
        <v>4404381</v>
      </c>
    </row>
    <row r="27" spans="1:19" ht="172.5" customHeight="1" x14ac:dyDescent="0.25">
      <c r="A27" s="211"/>
      <c r="B27" s="210"/>
      <c r="C27" s="211"/>
      <c r="D27" s="209"/>
      <c r="E27" s="210"/>
      <c r="F27" s="210"/>
      <c r="G27" s="211"/>
      <c r="H27" s="10"/>
      <c r="I27" s="10"/>
      <c r="J27" s="10"/>
      <c r="K27" s="10" t="s">
        <v>40</v>
      </c>
      <c r="L27" s="7"/>
      <c r="M27" s="10" t="s">
        <v>452</v>
      </c>
      <c r="N27" s="203"/>
      <c r="O27" s="203"/>
      <c r="P27" s="120"/>
      <c r="Q27" s="120"/>
      <c r="R27" s="224"/>
      <c r="S27" s="224"/>
    </row>
    <row r="28" spans="1:19" ht="90" x14ac:dyDescent="0.25">
      <c r="A28" s="204">
        <v>2211</v>
      </c>
      <c r="B28" s="206" t="s">
        <v>42</v>
      </c>
      <c r="C28" s="204">
        <v>901</v>
      </c>
      <c r="D28" s="208" t="s">
        <v>43</v>
      </c>
      <c r="E28" s="10" t="s">
        <v>20</v>
      </c>
      <c r="F28" s="10" t="s">
        <v>397</v>
      </c>
      <c r="G28" s="10" t="s">
        <v>21</v>
      </c>
      <c r="H28" s="10" t="s">
        <v>45</v>
      </c>
      <c r="I28" s="10" t="s">
        <v>399</v>
      </c>
      <c r="J28" s="10" t="s">
        <v>46</v>
      </c>
      <c r="K28" s="10" t="s">
        <v>29</v>
      </c>
      <c r="L28" s="10"/>
      <c r="M28" s="10" t="s">
        <v>30</v>
      </c>
      <c r="N28" s="202">
        <v>270000</v>
      </c>
      <c r="O28" s="202">
        <v>270000</v>
      </c>
      <c r="P28" s="202">
        <v>501453.6</v>
      </c>
      <c r="Q28" s="202">
        <v>0</v>
      </c>
      <c r="R28" s="202">
        <v>7100000</v>
      </c>
      <c r="S28" s="202">
        <v>0</v>
      </c>
    </row>
    <row r="29" spans="1:19" ht="105" x14ac:dyDescent="0.25">
      <c r="A29" s="211"/>
      <c r="B29" s="210"/>
      <c r="C29" s="211"/>
      <c r="D29" s="209"/>
      <c r="E29" s="10" t="s">
        <v>44</v>
      </c>
      <c r="F29" s="10" t="s">
        <v>398</v>
      </c>
      <c r="G29" s="10" t="s">
        <v>47</v>
      </c>
      <c r="H29" s="10"/>
      <c r="I29" s="10"/>
      <c r="J29" s="10"/>
      <c r="K29" s="10"/>
      <c r="L29" s="10"/>
      <c r="M29" s="10"/>
      <c r="N29" s="203"/>
      <c r="O29" s="203"/>
      <c r="P29" s="203"/>
      <c r="Q29" s="203"/>
      <c r="R29" s="203"/>
      <c r="S29" s="203"/>
    </row>
    <row r="30" spans="1:19" ht="98.25" customHeight="1" x14ac:dyDescent="0.25">
      <c r="A30" s="96">
        <v>2220</v>
      </c>
      <c r="B30" s="82" t="s">
        <v>486</v>
      </c>
      <c r="C30" s="80">
        <v>901</v>
      </c>
      <c r="D30" s="83" t="s">
        <v>36</v>
      </c>
      <c r="E30" s="10" t="s">
        <v>20</v>
      </c>
      <c r="F30" s="10" t="s">
        <v>487</v>
      </c>
      <c r="G30" s="10" t="s">
        <v>21</v>
      </c>
      <c r="H30" s="10"/>
      <c r="I30" s="10"/>
      <c r="J30" s="10"/>
      <c r="K30" s="10" t="s">
        <v>29</v>
      </c>
      <c r="L30" s="10"/>
      <c r="M30" s="10" t="s">
        <v>30</v>
      </c>
      <c r="N30" s="81">
        <v>227045.5</v>
      </c>
      <c r="O30" s="81">
        <v>227045.5</v>
      </c>
      <c r="P30" s="81">
        <v>270694</v>
      </c>
      <c r="Q30" s="81">
        <v>270694</v>
      </c>
      <c r="R30" s="81">
        <v>270694</v>
      </c>
      <c r="S30" s="81">
        <v>270694</v>
      </c>
    </row>
    <row r="31" spans="1:19" s="23" customFormat="1" ht="242.25" x14ac:dyDescent="0.2">
      <c r="A31" s="16">
        <v>2600</v>
      </c>
      <c r="B31" s="17" t="s">
        <v>494</v>
      </c>
      <c r="C31" s="31"/>
      <c r="D31" s="99"/>
      <c r="E31" s="31"/>
      <c r="F31" s="31"/>
      <c r="G31" s="31"/>
      <c r="H31" s="31"/>
      <c r="I31" s="31"/>
      <c r="J31" s="31"/>
      <c r="K31" s="17"/>
      <c r="L31" s="17"/>
      <c r="M31" s="17"/>
      <c r="N31" s="47">
        <f t="shared" ref="N31:S31" si="3">SUM(N32:N40)</f>
        <v>2309000</v>
      </c>
      <c r="O31" s="47">
        <f t="shared" si="3"/>
        <v>2239982.4</v>
      </c>
      <c r="P31" s="47">
        <f t="shared" si="3"/>
        <v>2773100</v>
      </c>
      <c r="Q31" s="47">
        <f t="shared" si="3"/>
        <v>2968000</v>
      </c>
      <c r="R31" s="47">
        <f t="shared" si="3"/>
        <v>2976800</v>
      </c>
      <c r="S31" s="47">
        <f t="shared" si="3"/>
        <v>2953700</v>
      </c>
    </row>
    <row r="32" spans="1:19" ht="135" x14ac:dyDescent="0.25">
      <c r="A32" s="204">
        <v>2605</v>
      </c>
      <c r="B32" s="250" t="s">
        <v>463</v>
      </c>
      <c r="C32" s="107">
        <v>901</v>
      </c>
      <c r="D32" s="111" t="s">
        <v>36</v>
      </c>
      <c r="E32" s="109" t="s">
        <v>75</v>
      </c>
      <c r="F32" s="109" t="s">
        <v>76</v>
      </c>
      <c r="G32" s="109" t="s">
        <v>77</v>
      </c>
      <c r="H32" s="109" t="s">
        <v>78</v>
      </c>
      <c r="I32" s="109" t="s">
        <v>64</v>
      </c>
      <c r="J32" s="109" t="s">
        <v>79</v>
      </c>
      <c r="K32" s="95" t="s">
        <v>80</v>
      </c>
      <c r="L32" s="10"/>
      <c r="M32" s="84" t="s">
        <v>505</v>
      </c>
      <c r="N32" s="46">
        <v>224800</v>
      </c>
      <c r="O32" s="46">
        <v>224284.19</v>
      </c>
      <c r="P32" s="46">
        <v>238000</v>
      </c>
      <c r="Q32" s="46">
        <v>241100</v>
      </c>
      <c r="R32" s="46">
        <v>241100</v>
      </c>
      <c r="S32" s="46">
        <v>241100</v>
      </c>
    </row>
    <row r="33" spans="1:19" ht="135" x14ac:dyDescent="0.25">
      <c r="A33" s="211"/>
      <c r="B33" s="251"/>
      <c r="C33" s="108"/>
      <c r="D33" s="112"/>
      <c r="E33" s="110"/>
      <c r="F33" s="110"/>
      <c r="G33" s="110"/>
      <c r="H33" s="110"/>
      <c r="I33" s="110"/>
      <c r="J33" s="110"/>
      <c r="K33" s="95" t="s">
        <v>491</v>
      </c>
      <c r="L33" s="10"/>
      <c r="M33" s="84" t="s">
        <v>504</v>
      </c>
      <c r="N33" s="46"/>
      <c r="O33" s="46"/>
      <c r="P33" s="46"/>
      <c r="Q33" s="46"/>
      <c r="R33" s="46"/>
      <c r="S33" s="46"/>
    </row>
    <row r="34" spans="1:19" ht="255" x14ac:dyDescent="0.25">
      <c r="A34" s="90">
        <v>2641</v>
      </c>
      <c r="B34" s="89" t="s">
        <v>81</v>
      </c>
      <c r="C34" s="12">
        <v>901</v>
      </c>
      <c r="D34" s="21" t="s">
        <v>82</v>
      </c>
      <c r="E34" s="10" t="s">
        <v>83</v>
      </c>
      <c r="F34" s="10" t="s">
        <v>84</v>
      </c>
      <c r="G34" s="10" t="s">
        <v>85</v>
      </c>
      <c r="H34" s="10" t="s">
        <v>86</v>
      </c>
      <c r="I34" s="10" t="s">
        <v>64</v>
      </c>
      <c r="J34" s="10" t="s">
        <v>87</v>
      </c>
      <c r="K34" s="10" t="s">
        <v>111</v>
      </c>
      <c r="L34" s="10"/>
      <c r="M34" s="10" t="s">
        <v>88</v>
      </c>
      <c r="N34" s="46">
        <v>149100</v>
      </c>
      <c r="O34" s="46">
        <v>149099.6</v>
      </c>
      <c r="P34" s="46">
        <v>129100</v>
      </c>
      <c r="Q34" s="46">
        <v>153800</v>
      </c>
      <c r="R34" s="46">
        <v>153800</v>
      </c>
      <c r="S34" s="46">
        <v>153800</v>
      </c>
    </row>
    <row r="35" spans="1:19" ht="270" customHeight="1" x14ac:dyDescent="0.25">
      <c r="A35" s="204">
        <v>2641</v>
      </c>
      <c r="B35" s="206" t="s">
        <v>89</v>
      </c>
      <c r="C35" s="260">
        <v>901</v>
      </c>
      <c r="D35" s="208" t="s">
        <v>82</v>
      </c>
      <c r="E35" s="248" t="s">
        <v>83</v>
      </c>
      <c r="F35" s="204" t="s">
        <v>91</v>
      </c>
      <c r="G35" s="204" t="s">
        <v>85</v>
      </c>
      <c r="H35" s="10" t="s">
        <v>92</v>
      </c>
      <c r="I35" s="10" t="s">
        <v>64</v>
      </c>
      <c r="J35" s="10" t="s">
        <v>93</v>
      </c>
      <c r="K35" s="10" t="s">
        <v>96</v>
      </c>
      <c r="L35" s="10"/>
      <c r="M35" s="10" t="s">
        <v>97</v>
      </c>
      <c r="N35" s="214">
        <v>1533300</v>
      </c>
      <c r="O35" s="214">
        <v>1481963.03</v>
      </c>
      <c r="P35" s="61">
        <v>1594500</v>
      </c>
      <c r="Q35" s="61">
        <v>1902900</v>
      </c>
      <c r="R35" s="214">
        <v>1902900</v>
      </c>
      <c r="S35" s="214">
        <v>1902900</v>
      </c>
    </row>
    <row r="36" spans="1:19" ht="105" x14ac:dyDescent="0.25">
      <c r="A36" s="211"/>
      <c r="B36" s="210"/>
      <c r="C36" s="261"/>
      <c r="D36" s="209"/>
      <c r="E36" s="249"/>
      <c r="F36" s="211"/>
      <c r="G36" s="211"/>
      <c r="H36" s="10" t="s">
        <v>94</v>
      </c>
      <c r="I36" s="10" t="s">
        <v>64</v>
      </c>
      <c r="J36" s="10" t="s">
        <v>95</v>
      </c>
      <c r="K36" s="10"/>
      <c r="L36" s="10"/>
      <c r="M36" s="10"/>
      <c r="N36" s="215"/>
      <c r="O36" s="215"/>
      <c r="P36" s="62"/>
      <c r="Q36" s="62"/>
      <c r="R36" s="215"/>
      <c r="S36" s="215"/>
    </row>
    <row r="37" spans="1:19" ht="210" x14ac:dyDescent="0.25">
      <c r="A37" s="228">
        <v>2641</v>
      </c>
      <c r="B37" s="230" t="s">
        <v>98</v>
      </c>
      <c r="C37" s="204">
        <v>901</v>
      </c>
      <c r="D37" s="208" t="s">
        <v>82</v>
      </c>
      <c r="E37" s="10" t="s">
        <v>83</v>
      </c>
      <c r="F37" s="10" t="s">
        <v>90</v>
      </c>
      <c r="G37" s="10" t="s">
        <v>85</v>
      </c>
      <c r="H37" s="10" t="s">
        <v>99</v>
      </c>
      <c r="I37" s="10" t="s">
        <v>64</v>
      </c>
      <c r="J37" s="10" t="s">
        <v>100</v>
      </c>
      <c r="K37" s="10" t="s">
        <v>103</v>
      </c>
      <c r="L37" s="10"/>
      <c r="M37" s="84" t="s">
        <v>506</v>
      </c>
      <c r="N37" s="214">
        <v>401800</v>
      </c>
      <c r="O37" s="214">
        <v>384635.58</v>
      </c>
      <c r="P37" s="61">
        <v>552700</v>
      </c>
      <c r="Q37" s="61">
        <v>655900</v>
      </c>
      <c r="R37" s="214">
        <v>655900</v>
      </c>
      <c r="S37" s="214">
        <v>655900</v>
      </c>
    </row>
    <row r="38" spans="1:19" ht="150" x14ac:dyDescent="0.25">
      <c r="A38" s="211"/>
      <c r="B38" s="210"/>
      <c r="C38" s="211"/>
      <c r="D38" s="209"/>
      <c r="E38" s="10"/>
      <c r="F38" s="10"/>
      <c r="G38" s="10"/>
      <c r="H38" s="10" t="s">
        <v>101</v>
      </c>
      <c r="I38" s="10" t="s">
        <v>64</v>
      </c>
      <c r="J38" s="10" t="s">
        <v>102</v>
      </c>
      <c r="K38" s="10" t="s">
        <v>492</v>
      </c>
      <c r="L38" s="10"/>
      <c r="M38" s="84" t="s">
        <v>504</v>
      </c>
      <c r="N38" s="215"/>
      <c r="O38" s="215"/>
      <c r="P38" s="62"/>
      <c r="Q38" s="62"/>
      <c r="R38" s="215"/>
      <c r="S38" s="215"/>
    </row>
    <row r="39" spans="1:19" ht="180" x14ac:dyDescent="0.25">
      <c r="A39" s="204">
        <v>2603</v>
      </c>
      <c r="B39" s="206" t="s">
        <v>464</v>
      </c>
      <c r="C39" s="204">
        <v>901</v>
      </c>
      <c r="D39" s="208" t="s">
        <v>105</v>
      </c>
      <c r="E39" s="10" t="s">
        <v>104</v>
      </c>
      <c r="F39" s="10" t="s">
        <v>60</v>
      </c>
      <c r="G39" s="10" t="s">
        <v>106</v>
      </c>
      <c r="H39" s="10" t="s">
        <v>108</v>
      </c>
      <c r="I39" s="10" t="s">
        <v>64</v>
      </c>
      <c r="J39" s="10" t="s">
        <v>109</v>
      </c>
      <c r="K39" s="84" t="s">
        <v>459</v>
      </c>
      <c r="L39" s="60"/>
      <c r="M39" s="85" t="s">
        <v>511</v>
      </c>
      <c r="N39" s="214">
        <v>0</v>
      </c>
      <c r="O39" s="214">
        <v>0</v>
      </c>
      <c r="P39" s="61">
        <v>258800</v>
      </c>
      <c r="Q39" s="61">
        <v>14300</v>
      </c>
      <c r="R39" s="214">
        <v>23100</v>
      </c>
      <c r="S39" s="214">
        <v>0</v>
      </c>
    </row>
    <row r="40" spans="1:19" ht="150" x14ac:dyDescent="0.25">
      <c r="A40" s="211"/>
      <c r="B40" s="210"/>
      <c r="C40" s="211"/>
      <c r="D40" s="209"/>
      <c r="E40" s="10" t="s">
        <v>83</v>
      </c>
      <c r="F40" s="10" t="s">
        <v>107</v>
      </c>
      <c r="G40" s="10" t="s">
        <v>85</v>
      </c>
      <c r="H40" s="10"/>
      <c r="I40" s="10"/>
      <c r="J40" s="10"/>
      <c r="K40" s="10" t="s">
        <v>507</v>
      </c>
      <c r="L40" s="10"/>
      <c r="M40" s="10" t="s">
        <v>508</v>
      </c>
      <c r="N40" s="215"/>
      <c r="O40" s="215"/>
      <c r="P40" s="62"/>
      <c r="Q40" s="62"/>
      <c r="R40" s="215"/>
      <c r="S40" s="215"/>
    </row>
    <row r="41" spans="1:19" ht="28.5" x14ac:dyDescent="0.25">
      <c r="A41" s="36"/>
      <c r="B41" s="35" t="s">
        <v>112</v>
      </c>
      <c r="C41" s="36">
        <v>902</v>
      </c>
      <c r="D41" s="37"/>
      <c r="E41" s="35"/>
      <c r="F41" s="35"/>
      <c r="G41" s="35"/>
      <c r="H41" s="35"/>
      <c r="I41" s="35"/>
      <c r="J41" s="35"/>
      <c r="K41" s="35"/>
      <c r="L41" s="35"/>
      <c r="M41" s="35"/>
      <c r="N41" s="48">
        <f t="shared" ref="N41:S41" si="4">N42+N50</f>
        <v>108177946.3</v>
      </c>
      <c r="O41" s="48">
        <f t="shared" si="4"/>
        <v>107751058.98</v>
      </c>
      <c r="P41" s="48">
        <f t="shared" si="4"/>
        <v>116736339.55</v>
      </c>
      <c r="Q41" s="48">
        <f t="shared" si="4"/>
        <v>83095705</v>
      </c>
      <c r="R41" s="48">
        <f t="shared" si="4"/>
        <v>86357818</v>
      </c>
      <c r="S41" s="48">
        <f t="shared" si="4"/>
        <v>70293624</v>
      </c>
    </row>
    <row r="42" spans="1:19" s="23" customFormat="1" ht="128.25" x14ac:dyDescent="0.2">
      <c r="A42" s="138">
        <v>2100</v>
      </c>
      <c r="B42" s="142" t="s">
        <v>495</v>
      </c>
      <c r="C42" s="16"/>
      <c r="D42" s="26"/>
      <c r="E42" s="17"/>
      <c r="F42" s="17"/>
      <c r="G42" s="17"/>
      <c r="H42" s="17"/>
      <c r="I42" s="17"/>
      <c r="J42" s="17"/>
      <c r="K42" s="17"/>
      <c r="L42" s="17"/>
      <c r="M42" s="17"/>
      <c r="N42" s="47">
        <f t="shared" ref="N42:S42" si="5">N43+N47+N48</f>
        <v>15323046.300000001</v>
      </c>
      <c r="O42" s="47">
        <f t="shared" si="5"/>
        <v>15195738.98</v>
      </c>
      <c r="P42" s="47">
        <f t="shared" si="5"/>
        <v>18515639.550000001</v>
      </c>
      <c r="Q42" s="47">
        <f t="shared" si="5"/>
        <v>24056505</v>
      </c>
      <c r="R42" s="47">
        <f t="shared" si="5"/>
        <v>17478718</v>
      </c>
      <c r="S42" s="47">
        <f t="shared" si="5"/>
        <v>15471524</v>
      </c>
    </row>
    <row r="43" spans="1:19" ht="270" x14ac:dyDescent="0.25">
      <c r="A43" s="204">
        <v>2104</v>
      </c>
      <c r="B43" s="206" t="s">
        <v>113</v>
      </c>
      <c r="C43" s="204">
        <v>902</v>
      </c>
      <c r="D43" s="208" t="s">
        <v>36</v>
      </c>
      <c r="E43" s="10" t="s">
        <v>20</v>
      </c>
      <c r="F43" s="10" t="s">
        <v>117</v>
      </c>
      <c r="G43" s="10" t="s">
        <v>114</v>
      </c>
      <c r="H43" s="10" t="s">
        <v>124</v>
      </c>
      <c r="I43" s="10" t="s">
        <v>64</v>
      </c>
      <c r="J43" s="10" t="s">
        <v>26</v>
      </c>
      <c r="K43" s="10" t="s">
        <v>512</v>
      </c>
      <c r="L43" s="10"/>
      <c r="M43" s="10" t="s">
        <v>129</v>
      </c>
      <c r="N43" s="202">
        <v>10396549.15</v>
      </c>
      <c r="O43" s="202">
        <v>10276226.91</v>
      </c>
      <c r="P43" s="64">
        <v>11942229.16</v>
      </c>
      <c r="Q43" s="64">
        <v>13991354</v>
      </c>
      <c r="R43" s="202">
        <v>11730417</v>
      </c>
      <c r="S43" s="202">
        <v>11059030</v>
      </c>
    </row>
    <row r="44" spans="1:19" ht="105" x14ac:dyDescent="0.25">
      <c r="A44" s="228"/>
      <c r="B44" s="230"/>
      <c r="C44" s="228"/>
      <c r="D44" s="229"/>
      <c r="E44" s="10" t="s">
        <v>115</v>
      </c>
      <c r="F44" s="10" t="s">
        <v>116</v>
      </c>
      <c r="G44" s="10" t="s">
        <v>118</v>
      </c>
      <c r="H44" s="10" t="s">
        <v>125</v>
      </c>
      <c r="I44" s="10" t="s">
        <v>64</v>
      </c>
      <c r="J44" s="10" t="s">
        <v>126</v>
      </c>
      <c r="K44" s="10" t="s">
        <v>130</v>
      </c>
      <c r="L44" s="10"/>
      <c r="M44" s="10" t="s">
        <v>131</v>
      </c>
      <c r="N44" s="219"/>
      <c r="O44" s="219"/>
      <c r="P44" s="65"/>
      <c r="Q44" s="65"/>
      <c r="R44" s="219"/>
      <c r="S44" s="219"/>
    </row>
    <row r="45" spans="1:19" ht="195" x14ac:dyDescent="0.25">
      <c r="A45" s="228"/>
      <c r="B45" s="230"/>
      <c r="C45" s="228"/>
      <c r="D45" s="229"/>
      <c r="E45" s="10" t="s">
        <v>119</v>
      </c>
      <c r="F45" s="10" t="s">
        <v>120</v>
      </c>
      <c r="G45" s="10" t="s">
        <v>121</v>
      </c>
      <c r="H45" s="10" t="s">
        <v>127</v>
      </c>
      <c r="I45" s="10" t="s">
        <v>64</v>
      </c>
      <c r="J45" s="10" t="s">
        <v>128</v>
      </c>
      <c r="K45" s="10" t="s">
        <v>132</v>
      </c>
      <c r="L45" s="10"/>
      <c r="M45" s="10" t="s">
        <v>133</v>
      </c>
      <c r="N45" s="219"/>
      <c r="O45" s="219"/>
      <c r="P45" s="65"/>
      <c r="Q45" s="65"/>
      <c r="R45" s="219"/>
      <c r="S45" s="219"/>
    </row>
    <row r="46" spans="1:19" ht="285" x14ac:dyDescent="0.25">
      <c r="A46" s="211"/>
      <c r="B46" s="210"/>
      <c r="C46" s="211"/>
      <c r="D46" s="209"/>
      <c r="E46" s="10" t="s">
        <v>122</v>
      </c>
      <c r="F46" s="10" t="s">
        <v>64</v>
      </c>
      <c r="G46" s="10" t="s">
        <v>123</v>
      </c>
      <c r="H46" s="10" t="s">
        <v>27</v>
      </c>
      <c r="I46" s="11" t="s">
        <v>64</v>
      </c>
      <c r="J46" s="10" t="s">
        <v>28</v>
      </c>
      <c r="K46" s="10" t="s">
        <v>29</v>
      </c>
      <c r="L46" s="10" t="s">
        <v>134</v>
      </c>
      <c r="M46" s="10" t="s">
        <v>30</v>
      </c>
      <c r="N46" s="203"/>
      <c r="O46" s="203"/>
      <c r="P46" s="66"/>
      <c r="Q46" s="66"/>
      <c r="R46" s="203"/>
      <c r="S46" s="203"/>
    </row>
    <row r="47" spans="1:19" ht="216.75" customHeight="1" x14ac:dyDescent="0.25">
      <c r="A47" s="12">
        <v>2107</v>
      </c>
      <c r="B47" s="10" t="s">
        <v>48</v>
      </c>
      <c r="C47" s="12">
        <v>902</v>
      </c>
      <c r="D47" s="21" t="s">
        <v>135</v>
      </c>
      <c r="E47" s="10" t="s">
        <v>20</v>
      </c>
      <c r="F47" s="10" t="s">
        <v>136</v>
      </c>
      <c r="G47" s="10" t="s">
        <v>114</v>
      </c>
      <c r="H47" s="10"/>
      <c r="I47" s="10"/>
      <c r="J47" s="10"/>
      <c r="K47" s="10" t="s">
        <v>29</v>
      </c>
      <c r="L47" s="10" t="s">
        <v>137</v>
      </c>
      <c r="M47" s="10" t="s">
        <v>30</v>
      </c>
      <c r="N47" s="46">
        <v>4649960.1500000004</v>
      </c>
      <c r="O47" s="46">
        <v>4642975.07</v>
      </c>
      <c r="P47" s="46">
        <v>6156302.3899999997</v>
      </c>
      <c r="Q47" s="46">
        <v>6625151</v>
      </c>
      <c r="R47" s="46">
        <v>5748301</v>
      </c>
      <c r="S47" s="46">
        <v>4412494</v>
      </c>
    </row>
    <row r="48" spans="1:19" ht="90" x14ac:dyDescent="0.25">
      <c r="A48" s="204">
        <v>2130</v>
      </c>
      <c r="B48" s="206" t="s">
        <v>138</v>
      </c>
      <c r="C48" s="204">
        <v>902</v>
      </c>
      <c r="D48" s="208" t="s">
        <v>139</v>
      </c>
      <c r="E48" s="10" t="s">
        <v>20</v>
      </c>
      <c r="F48" s="10" t="s">
        <v>140</v>
      </c>
      <c r="G48" s="10" t="s">
        <v>114</v>
      </c>
      <c r="H48" s="10" t="s">
        <v>141</v>
      </c>
      <c r="I48" s="10" t="s">
        <v>142</v>
      </c>
      <c r="J48" s="10" t="s">
        <v>143</v>
      </c>
      <c r="K48" s="10" t="s">
        <v>29</v>
      </c>
      <c r="L48" s="10"/>
      <c r="M48" s="10" t="s">
        <v>41</v>
      </c>
      <c r="N48" s="214">
        <v>276537</v>
      </c>
      <c r="O48" s="214">
        <v>276537</v>
      </c>
      <c r="P48" s="214">
        <v>417108</v>
      </c>
      <c r="Q48" s="214">
        <v>3440000</v>
      </c>
      <c r="R48" s="214">
        <v>0</v>
      </c>
      <c r="S48" s="214">
        <v>0</v>
      </c>
    </row>
    <row r="49" spans="1:19" ht="125.25" customHeight="1" x14ac:dyDescent="0.25">
      <c r="A49" s="211"/>
      <c r="B49" s="210"/>
      <c r="C49" s="211"/>
      <c r="D49" s="209"/>
      <c r="E49" s="10"/>
      <c r="F49" s="10"/>
      <c r="G49" s="10"/>
      <c r="H49" s="10"/>
      <c r="I49" s="10"/>
      <c r="J49" s="10"/>
      <c r="K49" s="10" t="s">
        <v>144</v>
      </c>
      <c r="L49" s="10"/>
      <c r="M49" s="10" t="s">
        <v>145</v>
      </c>
      <c r="N49" s="215"/>
      <c r="O49" s="215"/>
      <c r="P49" s="215"/>
      <c r="Q49" s="215"/>
      <c r="R49" s="215"/>
      <c r="S49" s="215"/>
    </row>
    <row r="50" spans="1:19" s="23" customFormat="1" ht="242.25" x14ac:dyDescent="0.2">
      <c r="A50" s="16">
        <v>2600</v>
      </c>
      <c r="B50" s="17" t="s">
        <v>494</v>
      </c>
      <c r="C50" s="16"/>
      <c r="D50" s="26"/>
      <c r="E50" s="17"/>
      <c r="F50" s="17"/>
      <c r="G50" s="17"/>
      <c r="H50" s="17"/>
      <c r="I50" s="17"/>
      <c r="J50" s="17"/>
      <c r="K50" s="17"/>
      <c r="L50" s="17"/>
      <c r="M50" s="17"/>
      <c r="N50" s="47">
        <f t="shared" ref="N50:S50" si="6">N51</f>
        <v>92854900</v>
      </c>
      <c r="O50" s="47">
        <f t="shared" si="6"/>
        <v>92555320</v>
      </c>
      <c r="P50" s="47">
        <f t="shared" si="6"/>
        <v>98220700</v>
      </c>
      <c r="Q50" s="47">
        <f t="shared" si="6"/>
        <v>59039200</v>
      </c>
      <c r="R50" s="47">
        <f t="shared" si="6"/>
        <v>68879100</v>
      </c>
      <c r="S50" s="47">
        <f t="shared" si="6"/>
        <v>54822100</v>
      </c>
    </row>
    <row r="51" spans="1:19" ht="270" x14ac:dyDescent="0.25">
      <c r="A51" s="204">
        <v>2628</v>
      </c>
      <c r="B51" s="206" t="s">
        <v>465</v>
      </c>
      <c r="C51" s="204">
        <v>902</v>
      </c>
      <c r="D51" s="208" t="s">
        <v>146</v>
      </c>
      <c r="E51" s="206" t="s">
        <v>83</v>
      </c>
      <c r="F51" s="206" t="s">
        <v>147</v>
      </c>
      <c r="G51" s="206" t="s">
        <v>85</v>
      </c>
      <c r="H51" s="10" t="s">
        <v>148</v>
      </c>
      <c r="I51" s="10" t="s">
        <v>64</v>
      </c>
      <c r="J51" s="10" t="s">
        <v>149</v>
      </c>
      <c r="K51" s="84" t="s">
        <v>153</v>
      </c>
      <c r="L51" s="84"/>
      <c r="M51" s="84" t="s">
        <v>448</v>
      </c>
      <c r="N51" s="214">
        <v>92854900</v>
      </c>
      <c r="O51" s="214">
        <v>92555320</v>
      </c>
      <c r="P51" s="61">
        <v>98220700</v>
      </c>
      <c r="Q51" s="61">
        <v>59039200</v>
      </c>
      <c r="R51" s="214">
        <v>68879100</v>
      </c>
      <c r="S51" s="214">
        <v>54822100</v>
      </c>
    </row>
    <row r="52" spans="1:19" ht="150" x14ac:dyDescent="0.25">
      <c r="A52" s="211"/>
      <c r="B52" s="210"/>
      <c r="C52" s="211"/>
      <c r="D52" s="209"/>
      <c r="E52" s="210"/>
      <c r="F52" s="210"/>
      <c r="G52" s="210"/>
      <c r="H52" s="10" t="s">
        <v>150</v>
      </c>
      <c r="I52" s="10" t="s">
        <v>151</v>
      </c>
      <c r="J52" s="10" t="s">
        <v>152</v>
      </c>
      <c r="K52" s="10" t="s">
        <v>446</v>
      </c>
      <c r="L52" s="10"/>
      <c r="M52" s="10" t="s">
        <v>447</v>
      </c>
      <c r="N52" s="215"/>
      <c r="O52" s="215"/>
      <c r="P52" s="62"/>
      <c r="Q52" s="62"/>
      <c r="R52" s="215"/>
      <c r="S52" s="215"/>
    </row>
    <row r="53" spans="1:19" s="23" customFormat="1" ht="28.5" x14ac:dyDescent="0.2">
      <c r="A53" s="36"/>
      <c r="B53" s="35" t="s">
        <v>154</v>
      </c>
      <c r="C53" s="36">
        <v>903</v>
      </c>
      <c r="D53" s="37"/>
      <c r="E53" s="35"/>
      <c r="F53" s="35"/>
      <c r="G53" s="35"/>
      <c r="H53" s="35"/>
      <c r="I53" s="35"/>
      <c r="J53" s="35"/>
      <c r="K53" s="35"/>
      <c r="L53" s="35"/>
      <c r="M53" s="35"/>
      <c r="N53" s="48">
        <f t="shared" ref="N53:S53" si="7">N54+N61</f>
        <v>17520394.949999999</v>
      </c>
      <c r="O53" s="48">
        <f t="shared" si="7"/>
        <v>17515516.300000001</v>
      </c>
      <c r="P53" s="48">
        <f t="shared" si="7"/>
        <v>17073005</v>
      </c>
      <c r="Q53" s="48">
        <f t="shared" si="7"/>
        <v>16011259</v>
      </c>
      <c r="R53" s="48">
        <f t="shared" si="7"/>
        <v>14511259</v>
      </c>
      <c r="S53" s="48">
        <f t="shared" si="7"/>
        <v>14140459</v>
      </c>
    </row>
    <row r="54" spans="1:19" s="23" customFormat="1" ht="128.25" x14ac:dyDescent="0.2">
      <c r="A54" s="138">
        <v>2100</v>
      </c>
      <c r="B54" s="142" t="s">
        <v>495</v>
      </c>
      <c r="C54" s="16"/>
      <c r="D54" s="26"/>
      <c r="E54" s="17"/>
      <c r="F54" s="17"/>
      <c r="G54" s="17"/>
      <c r="H54" s="17"/>
      <c r="I54" s="17"/>
      <c r="J54" s="17"/>
      <c r="K54" s="17"/>
      <c r="L54" s="17"/>
      <c r="M54" s="17"/>
      <c r="N54" s="47">
        <f t="shared" ref="N54:S54" si="8">N55+N60</f>
        <v>12181438.949999999</v>
      </c>
      <c r="O54" s="47">
        <f t="shared" si="8"/>
        <v>12176561</v>
      </c>
      <c r="P54" s="47">
        <f t="shared" si="8"/>
        <v>16076977</v>
      </c>
      <c r="Q54" s="47">
        <f t="shared" si="8"/>
        <v>16011259</v>
      </c>
      <c r="R54" s="47">
        <f t="shared" si="8"/>
        <v>14511259</v>
      </c>
      <c r="S54" s="47">
        <f t="shared" si="8"/>
        <v>14140459</v>
      </c>
    </row>
    <row r="55" spans="1:19" ht="99" customHeight="1" x14ac:dyDescent="0.25">
      <c r="A55" s="204">
        <v>2102</v>
      </c>
      <c r="B55" s="206" t="s">
        <v>155</v>
      </c>
      <c r="C55" s="204">
        <v>903</v>
      </c>
      <c r="D55" s="262" t="s">
        <v>156</v>
      </c>
      <c r="E55" s="40" t="s">
        <v>20</v>
      </c>
      <c r="F55" s="40" t="s">
        <v>157</v>
      </c>
      <c r="G55" s="40" t="s">
        <v>114</v>
      </c>
      <c r="H55" s="40" t="s">
        <v>24</v>
      </c>
      <c r="I55" s="43" t="s">
        <v>64</v>
      </c>
      <c r="J55" s="42" t="s">
        <v>26</v>
      </c>
      <c r="K55" s="10" t="s">
        <v>29</v>
      </c>
      <c r="L55" s="10" t="s">
        <v>402</v>
      </c>
      <c r="M55" s="10" t="s">
        <v>30</v>
      </c>
      <c r="N55" s="202">
        <f>11880482</f>
        <v>11880482</v>
      </c>
      <c r="O55" s="202">
        <f>11875604.05</f>
        <v>11875604.050000001</v>
      </c>
      <c r="P55" s="64">
        <v>14626977</v>
      </c>
      <c r="Q55" s="64">
        <v>14911259</v>
      </c>
      <c r="R55" s="202">
        <v>14511259</v>
      </c>
      <c r="S55" s="202">
        <v>14140459</v>
      </c>
    </row>
    <row r="56" spans="1:19" ht="68.25" customHeight="1" x14ac:dyDescent="0.25">
      <c r="A56" s="228"/>
      <c r="B56" s="230"/>
      <c r="C56" s="228"/>
      <c r="D56" s="263"/>
      <c r="E56" s="9" t="s">
        <v>22</v>
      </c>
      <c r="F56" s="7" t="s">
        <v>64</v>
      </c>
      <c r="G56" s="9" t="s">
        <v>23</v>
      </c>
      <c r="H56" s="206" t="s">
        <v>27</v>
      </c>
      <c r="I56" s="258" t="s">
        <v>64</v>
      </c>
      <c r="J56" s="206" t="s">
        <v>28</v>
      </c>
      <c r="K56" s="10" t="s">
        <v>488</v>
      </c>
      <c r="L56" s="10"/>
      <c r="M56" s="10" t="s">
        <v>158</v>
      </c>
      <c r="N56" s="219"/>
      <c r="O56" s="219"/>
      <c r="P56" s="65"/>
      <c r="Q56" s="65"/>
      <c r="R56" s="219"/>
      <c r="S56" s="219"/>
    </row>
    <row r="57" spans="1:19" ht="81.75" customHeight="1" x14ac:dyDescent="0.25">
      <c r="A57" s="228"/>
      <c r="B57" s="230"/>
      <c r="C57" s="228"/>
      <c r="D57" s="263"/>
      <c r="E57" s="9"/>
      <c r="F57" s="7"/>
      <c r="G57" s="9"/>
      <c r="H57" s="265"/>
      <c r="I57" s="279"/>
      <c r="J57" s="230"/>
      <c r="K57" s="10" t="s">
        <v>161</v>
      </c>
      <c r="L57" s="10"/>
      <c r="M57" s="10" t="s">
        <v>162</v>
      </c>
      <c r="N57" s="219"/>
      <c r="O57" s="219"/>
      <c r="P57" s="65"/>
      <c r="Q57" s="65"/>
      <c r="R57" s="219"/>
      <c r="S57" s="219"/>
    </row>
    <row r="58" spans="1:19" ht="136.5" customHeight="1" x14ac:dyDescent="0.25">
      <c r="A58" s="228"/>
      <c r="B58" s="230"/>
      <c r="C58" s="228"/>
      <c r="D58" s="263"/>
      <c r="E58" s="160"/>
      <c r="F58" s="162"/>
      <c r="G58" s="160"/>
      <c r="H58" s="265"/>
      <c r="I58" s="279"/>
      <c r="J58" s="230"/>
      <c r="K58" s="27" t="s">
        <v>497</v>
      </c>
      <c r="L58" s="27"/>
      <c r="M58" s="27" t="s">
        <v>498</v>
      </c>
      <c r="N58" s="219"/>
      <c r="O58" s="219"/>
      <c r="P58" s="159"/>
      <c r="Q58" s="159"/>
      <c r="R58" s="219"/>
      <c r="S58" s="219"/>
    </row>
    <row r="59" spans="1:19" ht="183.75" customHeight="1" x14ac:dyDescent="0.25">
      <c r="A59" s="211"/>
      <c r="B59" s="210"/>
      <c r="C59" s="211"/>
      <c r="D59" s="264"/>
      <c r="E59" s="41"/>
      <c r="F59" s="41"/>
      <c r="G59" s="41"/>
      <c r="H59" s="163"/>
      <c r="I59" s="259"/>
      <c r="J59" s="210"/>
      <c r="K59" s="84" t="s">
        <v>33</v>
      </c>
      <c r="L59" s="84"/>
      <c r="M59" s="84" t="s">
        <v>38</v>
      </c>
      <c r="N59" s="203"/>
      <c r="O59" s="203"/>
      <c r="P59" s="66"/>
      <c r="Q59" s="66"/>
      <c r="R59" s="203"/>
      <c r="S59" s="203"/>
    </row>
    <row r="60" spans="1:19" ht="210" customHeight="1" x14ac:dyDescent="0.25">
      <c r="A60" s="12">
        <v>2107</v>
      </c>
      <c r="B60" s="10" t="s">
        <v>48</v>
      </c>
      <c r="C60" s="12">
        <v>903</v>
      </c>
      <c r="D60" s="21" t="s">
        <v>135</v>
      </c>
      <c r="E60" s="10" t="s">
        <v>20</v>
      </c>
      <c r="F60" s="10" t="s">
        <v>136</v>
      </c>
      <c r="G60" s="10" t="s">
        <v>114</v>
      </c>
      <c r="H60" s="10"/>
      <c r="I60" s="10"/>
      <c r="J60" s="10"/>
      <c r="K60" s="10" t="s">
        <v>29</v>
      </c>
      <c r="L60" s="10" t="s">
        <v>137</v>
      </c>
      <c r="M60" s="10" t="s">
        <v>30</v>
      </c>
      <c r="N60" s="46">
        <v>300956.95</v>
      </c>
      <c r="O60" s="46">
        <v>300956.95</v>
      </c>
      <c r="P60" s="46">
        <v>1450000</v>
      </c>
      <c r="Q60" s="46">
        <v>1100000</v>
      </c>
      <c r="R60" s="46">
        <v>0</v>
      </c>
      <c r="S60" s="46">
        <v>0</v>
      </c>
    </row>
    <row r="61" spans="1:19" s="23" customFormat="1" ht="174.75" customHeight="1" x14ac:dyDescent="0.2">
      <c r="A61" s="16">
        <v>2200</v>
      </c>
      <c r="B61" s="17" t="s">
        <v>493</v>
      </c>
      <c r="C61" s="143"/>
      <c r="D61" s="144"/>
      <c r="E61" s="145"/>
      <c r="F61" s="145"/>
      <c r="G61" s="145"/>
      <c r="H61" s="146"/>
      <c r="I61" s="145"/>
      <c r="J61" s="145"/>
      <c r="K61" s="17"/>
      <c r="L61" s="17"/>
      <c r="M61" s="17"/>
      <c r="N61" s="147">
        <f>N62</f>
        <v>5338956</v>
      </c>
      <c r="O61" s="147">
        <f t="shared" ref="O61:S61" si="9">O62</f>
        <v>5338955.3</v>
      </c>
      <c r="P61" s="147">
        <f t="shared" si="9"/>
        <v>996028</v>
      </c>
      <c r="Q61" s="147">
        <f t="shared" si="9"/>
        <v>0</v>
      </c>
      <c r="R61" s="147">
        <f t="shared" si="9"/>
        <v>0</v>
      </c>
      <c r="S61" s="147">
        <f t="shared" si="9"/>
        <v>0</v>
      </c>
    </row>
    <row r="62" spans="1:19" ht="96.75" customHeight="1" x14ac:dyDescent="0.25">
      <c r="A62" s="126">
        <v>2202</v>
      </c>
      <c r="B62" s="125" t="s">
        <v>475</v>
      </c>
      <c r="C62" s="126">
        <v>903</v>
      </c>
      <c r="D62" s="127" t="s">
        <v>476</v>
      </c>
      <c r="E62" s="125" t="s">
        <v>20</v>
      </c>
      <c r="F62" s="125" t="s">
        <v>157</v>
      </c>
      <c r="G62" s="125" t="s">
        <v>114</v>
      </c>
      <c r="H62" s="137"/>
      <c r="I62" s="133"/>
      <c r="J62" s="125"/>
      <c r="K62" s="84" t="s">
        <v>29</v>
      </c>
      <c r="L62" s="84" t="s">
        <v>402</v>
      </c>
      <c r="M62" s="84" t="s">
        <v>30</v>
      </c>
      <c r="N62" s="120">
        <v>5338956</v>
      </c>
      <c r="O62" s="120">
        <v>5338955.3</v>
      </c>
      <c r="P62" s="120">
        <v>996028</v>
      </c>
      <c r="Q62" s="120">
        <v>0</v>
      </c>
      <c r="R62" s="120">
        <v>0</v>
      </c>
      <c r="S62" s="120">
        <v>0</v>
      </c>
    </row>
    <row r="63" spans="1:19" s="23" customFormat="1" ht="85.5" x14ac:dyDescent="0.2">
      <c r="A63" s="36"/>
      <c r="B63" s="35" t="s">
        <v>163</v>
      </c>
      <c r="C63" s="36">
        <v>904</v>
      </c>
      <c r="D63" s="37"/>
      <c r="E63" s="35"/>
      <c r="F63" s="35"/>
      <c r="G63" s="35"/>
      <c r="H63" s="35"/>
      <c r="I63" s="35"/>
      <c r="J63" s="35"/>
      <c r="K63" s="35"/>
      <c r="L63" s="35"/>
      <c r="M63" s="35"/>
      <c r="N63" s="48">
        <f t="shared" ref="N63:S63" si="10">N64</f>
        <v>32045767</v>
      </c>
      <c r="O63" s="48">
        <f t="shared" si="10"/>
        <v>31969935.059999999</v>
      </c>
      <c r="P63" s="48">
        <f t="shared" si="10"/>
        <v>35947661</v>
      </c>
      <c r="Q63" s="48">
        <f t="shared" si="10"/>
        <v>26336156</v>
      </c>
      <c r="R63" s="48">
        <f t="shared" si="10"/>
        <v>25665742</v>
      </c>
      <c r="S63" s="48">
        <f t="shared" si="10"/>
        <v>24965742</v>
      </c>
    </row>
    <row r="64" spans="1:19" s="23" customFormat="1" ht="128.25" x14ac:dyDescent="0.2">
      <c r="A64" s="138">
        <v>2100</v>
      </c>
      <c r="B64" s="142" t="s">
        <v>495</v>
      </c>
      <c r="C64" s="16">
        <v>904</v>
      </c>
      <c r="D64" s="26"/>
      <c r="E64" s="17"/>
      <c r="F64" s="17"/>
      <c r="G64" s="17"/>
      <c r="H64" s="17"/>
      <c r="I64" s="17"/>
      <c r="J64" s="17"/>
      <c r="K64" s="17"/>
      <c r="L64" s="17"/>
      <c r="M64" s="17"/>
      <c r="N64" s="47">
        <f t="shared" ref="N64:S64" si="11">N65+N69</f>
        <v>32045767</v>
      </c>
      <c r="O64" s="47">
        <f t="shared" si="11"/>
        <v>31969935.059999999</v>
      </c>
      <c r="P64" s="47">
        <f t="shared" si="11"/>
        <v>35947661</v>
      </c>
      <c r="Q64" s="47">
        <f t="shared" si="11"/>
        <v>26336156</v>
      </c>
      <c r="R64" s="47">
        <f t="shared" si="11"/>
        <v>25665742</v>
      </c>
      <c r="S64" s="47">
        <f t="shared" si="11"/>
        <v>24965742</v>
      </c>
    </row>
    <row r="65" spans="1:19" ht="135" x14ac:dyDescent="0.25">
      <c r="A65" s="204">
        <v>2111</v>
      </c>
      <c r="B65" s="206" t="s">
        <v>164</v>
      </c>
      <c r="C65" s="204">
        <v>904</v>
      </c>
      <c r="D65" s="208" t="s">
        <v>166</v>
      </c>
      <c r="E65" s="10" t="s">
        <v>165</v>
      </c>
      <c r="F65" s="10" t="s">
        <v>167</v>
      </c>
      <c r="G65" s="10" t="s">
        <v>168</v>
      </c>
      <c r="H65" s="10" t="s">
        <v>169</v>
      </c>
      <c r="I65" s="10" t="s">
        <v>60</v>
      </c>
      <c r="J65" s="10" t="s">
        <v>170</v>
      </c>
      <c r="K65" s="10" t="s">
        <v>174</v>
      </c>
      <c r="L65" s="10"/>
      <c r="M65" s="10" t="s">
        <v>175</v>
      </c>
      <c r="N65" s="214">
        <f>32045767-200000</f>
        <v>31845767</v>
      </c>
      <c r="O65" s="202">
        <f>31969935.06-199976</f>
        <v>31769959.059999999</v>
      </c>
      <c r="P65" s="64">
        <v>25664895.199999999</v>
      </c>
      <c r="Q65" s="64">
        <v>26023656</v>
      </c>
      <c r="R65" s="202">
        <v>25497404</v>
      </c>
      <c r="S65" s="202">
        <v>24795742</v>
      </c>
    </row>
    <row r="66" spans="1:19" ht="285" x14ac:dyDescent="0.25">
      <c r="A66" s="228"/>
      <c r="B66" s="230"/>
      <c r="C66" s="228"/>
      <c r="D66" s="229"/>
      <c r="E66" s="10"/>
      <c r="F66" s="10"/>
      <c r="G66" s="10"/>
      <c r="H66" s="10" t="s">
        <v>171</v>
      </c>
      <c r="I66" s="10" t="s">
        <v>172</v>
      </c>
      <c r="J66" s="10" t="s">
        <v>173</v>
      </c>
      <c r="K66" s="10" t="s">
        <v>176</v>
      </c>
      <c r="L66" s="10"/>
      <c r="M66" s="18">
        <v>40961</v>
      </c>
      <c r="N66" s="216"/>
      <c r="O66" s="219"/>
      <c r="P66" s="65"/>
      <c r="Q66" s="65"/>
      <c r="R66" s="219"/>
      <c r="S66" s="219"/>
    </row>
    <row r="67" spans="1:19" ht="105" x14ac:dyDescent="0.25">
      <c r="A67" s="228"/>
      <c r="B67" s="230"/>
      <c r="C67" s="228"/>
      <c r="D67" s="229"/>
      <c r="E67" s="10"/>
      <c r="F67" s="10"/>
      <c r="G67" s="10"/>
      <c r="H67" s="10"/>
      <c r="I67" s="10"/>
      <c r="J67" s="10"/>
      <c r="K67" s="10" t="s">
        <v>177</v>
      </c>
      <c r="L67" s="10"/>
      <c r="M67" s="18">
        <v>41241</v>
      </c>
      <c r="N67" s="216"/>
      <c r="O67" s="219"/>
      <c r="P67" s="65"/>
      <c r="Q67" s="65"/>
      <c r="R67" s="219"/>
      <c r="S67" s="219"/>
    </row>
    <row r="68" spans="1:19" ht="90" x14ac:dyDescent="0.25">
      <c r="A68" s="211"/>
      <c r="B68" s="210"/>
      <c r="C68" s="211"/>
      <c r="D68" s="209"/>
      <c r="E68" s="10"/>
      <c r="F68" s="10"/>
      <c r="G68" s="10"/>
      <c r="H68" s="10"/>
      <c r="I68" s="10"/>
      <c r="J68" s="10"/>
      <c r="K68" s="10" t="s">
        <v>178</v>
      </c>
      <c r="L68" s="10"/>
      <c r="M68" s="18">
        <v>40443</v>
      </c>
      <c r="N68" s="215"/>
      <c r="O68" s="203"/>
      <c r="P68" s="66"/>
      <c r="Q68" s="66"/>
      <c r="R68" s="203"/>
      <c r="S68" s="203"/>
    </row>
    <row r="69" spans="1:19" ht="45" x14ac:dyDescent="0.25">
      <c r="A69" s="204">
        <v>2115</v>
      </c>
      <c r="B69" s="206" t="s">
        <v>179</v>
      </c>
      <c r="C69" s="204">
        <v>904</v>
      </c>
      <c r="D69" s="208" t="s">
        <v>166</v>
      </c>
      <c r="E69" s="10" t="s">
        <v>180</v>
      </c>
      <c r="F69" s="10" t="s">
        <v>183</v>
      </c>
      <c r="G69" s="10" t="s">
        <v>181</v>
      </c>
      <c r="H69" s="204"/>
      <c r="I69" s="204"/>
      <c r="J69" s="204"/>
      <c r="K69" s="10" t="s">
        <v>29</v>
      </c>
      <c r="L69" s="10" t="s">
        <v>184</v>
      </c>
      <c r="M69" s="10" t="s">
        <v>30</v>
      </c>
      <c r="N69" s="214">
        <v>200000</v>
      </c>
      <c r="O69" s="214">
        <v>199976</v>
      </c>
      <c r="P69" s="61">
        <v>10282765.800000001</v>
      </c>
      <c r="Q69" s="61">
        <v>312500</v>
      </c>
      <c r="R69" s="214">
        <v>168338</v>
      </c>
      <c r="S69" s="214">
        <v>170000</v>
      </c>
    </row>
    <row r="70" spans="1:19" ht="90" x14ac:dyDescent="0.25">
      <c r="A70" s="228"/>
      <c r="B70" s="230"/>
      <c r="C70" s="228"/>
      <c r="D70" s="229"/>
      <c r="E70" s="10" t="s">
        <v>20</v>
      </c>
      <c r="F70" s="10" t="s">
        <v>182</v>
      </c>
      <c r="G70" s="10" t="s">
        <v>114</v>
      </c>
      <c r="H70" s="228"/>
      <c r="I70" s="228"/>
      <c r="J70" s="228"/>
      <c r="K70" s="10" t="s">
        <v>185</v>
      </c>
      <c r="L70" s="10"/>
      <c r="M70" s="27" t="s">
        <v>430</v>
      </c>
      <c r="N70" s="216"/>
      <c r="O70" s="216"/>
      <c r="P70" s="63"/>
      <c r="Q70" s="63"/>
      <c r="R70" s="216"/>
      <c r="S70" s="216"/>
    </row>
    <row r="71" spans="1:19" ht="105" x14ac:dyDescent="0.25">
      <c r="A71" s="211"/>
      <c r="B71" s="210"/>
      <c r="C71" s="211"/>
      <c r="D71" s="209"/>
      <c r="E71" s="10"/>
      <c r="F71" s="10"/>
      <c r="G71" s="10"/>
      <c r="H71" s="211"/>
      <c r="I71" s="211"/>
      <c r="J71" s="211"/>
      <c r="K71" s="10" t="s">
        <v>186</v>
      </c>
      <c r="L71" s="10"/>
      <c r="M71" s="10" t="s">
        <v>515</v>
      </c>
      <c r="N71" s="215"/>
      <c r="O71" s="215"/>
      <c r="P71" s="62"/>
      <c r="Q71" s="62"/>
      <c r="R71" s="215"/>
      <c r="S71" s="215"/>
    </row>
    <row r="72" spans="1:19" ht="90" x14ac:dyDescent="0.25">
      <c r="A72" s="185"/>
      <c r="B72" s="186"/>
      <c r="C72" s="185"/>
      <c r="D72" s="187"/>
      <c r="E72" s="10"/>
      <c r="F72" s="10"/>
      <c r="G72" s="10"/>
      <c r="H72" s="185"/>
      <c r="I72" s="185"/>
      <c r="J72" s="185"/>
      <c r="K72" s="10" t="s">
        <v>513</v>
      </c>
      <c r="L72" s="10"/>
      <c r="M72" s="10" t="s">
        <v>514</v>
      </c>
      <c r="N72" s="188"/>
      <c r="O72" s="188"/>
      <c r="P72" s="188"/>
      <c r="Q72" s="188"/>
      <c r="R72" s="188"/>
      <c r="S72" s="188"/>
    </row>
    <row r="73" spans="1:19" s="23" customFormat="1" ht="28.5" x14ac:dyDescent="0.2">
      <c r="A73" s="36"/>
      <c r="B73" s="35" t="s">
        <v>187</v>
      </c>
      <c r="C73" s="36">
        <v>906</v>
      </c>
      <c r="D73" s="37"/>
      <c r="E73" s="35"/>
      <c r="F73" s="35"/>
      <c r="G73" s="35"/>
      <c r="H73" s="35"/>
      <c r="I73" s="35"/>
      <c r="J73" s="35"/>
      <c r="K73" s="35"/>
      <c r="L73" s="35"/>
      <c r="M73" s="35"/>
      <c r="N73" s="49">
        <f>N74+N89+N84</f>
        <v>1149635637.1099999</v>
      </c>
      <c r="O73" s="49">
        <f t="shared" ref="O73:S73" si="12">O74+O89+O84</f>
        <v>1146138561.29</v>
      </c>
      <c r="P73" s="49">
        <f t="shared" si="12"/>
        <v>1184904347.5</v>
      </c>
      <c r="Q73" s="49">
        <f t="shared" si="12"/>
        <v>1235622065</v>
      </c>
      <c r="R73" s="49">
        <f t="shared" si="12"/>
        <v>1213066077</v>
      </c>
      <c r="S73" s="49">
        <f t="shared" si="12"/>
        <v>1205638763</v>
      </c>
    </row>
    <row r="74" spans="1:19" s="23" customFormat="1" ht="128.25" x14ac:dyDescent="0.2">
      <c r="A74" s="139">
        <v>2100</v>
      </c>
      <c r="B74" s="148" t="s">
        <v>495</v>
      </c>
      <c r="C74" s="24"/>
      <c r="D74" s="26"/>
      <c r="E74" s="17"/>
      <c r="F74" s="17"/>
      <c r="G74" s="17"/>
      <c r="H74" s="17"/>
      <c r="I74" s="17"/>
      <c r="J74" s="17"/>
      <c r="K74" s="17"/>
      <c r="L74" s="17"/>
      <c r="M74" s="17"/>
      <c r="N74" s="50">
        <f>N75</f>
        <v>329688132.81</v>
      </c>
      <c r="O74" s="50">
        <f t="shared" ref="O74" si="13">O75</f>
        <v>327027304.07999998</v>
      </c>
      <c r="P74" s="50">
        <f t="shared" ref="P74" si="14">P75</f>
        <v>319191233.5</v>
      </c>
      <c r="Q74" s="50">
        <f t="shared" ref="Q74" si="15">Q75</f>
        <v>346342191</v>
      </c>
      <c r="R74" s="50">
        <f t="shared" ref="R74" si="16">R75</f>
        <v>323786203</v>
      </c>
      <c r="S74" s="50">
        <f t="shared" ref="S74" si="17">S75</f>
        <v>316358889</v>
      </c>
    </row>
    <row r="75" spans="1:19" ht="195" x14ac:dyDescent="0.25">
      <c r="A75" s="228">
        <v>2117</v>
      </c>
      <c r="B75" s="230" t="s">
        <v>188</v>
      </c>
      <c r="C75" s="228">
        <v>906</v>
      </c>
      <c r="D75" s="229" t="s">
        <v>189</v>
      </c>
      <c r="E75" s="125" t="s">
        <v>20</v>
      </c>
      <c r="F75" s="125" t="s">
        <v>190</v>
      </c>
      <c r="G75" s="125" t="s">
        <v>114</v>
      </c>
      <c r="H75" s="125" t="s">
        <v>191</v>
      </c>
      <c r="I75" s="10" t="s">
        <v>142</v>
      </c>
      <c r="J75" s="10" t="s">
        <v>192</v>
      </c>
      <c r="K75" s="10" t="s">
        <v>195</v>
      </c>
      <c r="L75" s="10"/>
      <c r="M75" s="10" t="s">
        <v>516</v>
      </c>
      <c r="N75" s="214">
        <f>371077953.11-N85-N87</f>
        <v>329688132.81</v>
      </c>
      <c r="O75" s="214">
        <f>368336813.73-O85-O87</f>
        <v>327027304.07999998</v>
      </c>
      <c r="P75" s="61">
        <v>319191233.5</v>
      </c>
      <c r="Q75" s="61">
        <f>390103065-6425541-37335333</f>
        <v>346342191</v>
      </c>
      <c r="R75" s="214">
        <f>367547077-6425541-37335333</f>
        <v>323786203</v>
      </c>
      <c r="S75" s="214">
        <f>360119763-6425541-37335333</f>
        <v>316358889</v>
      </c>
    </row>
    <row r="76" spans="1:19" ht="60" x14ac:dyDescent="0.25">
      <c r="A76" s="228"/>
      <c r="B76" s="230"/>
      <c r="C76" s="228"/>
      <c r="D76" s="229"/>
      <c r="E76" s="10"/>
      <c r="F76" s="10"/>
      <c r="G76" s="10"/>
      <c r="H76" s="10" t="s">
        <v>193</v>
      </c>
      <c r="I76" s="10" t="s">
        <v>64</v>
      </c>
      <c r="J76" s="10" t="s">
        <v>194</v>
      </c>
      <c r="K76" s="10" t="s">
        <v>29</v>
      </c>
      <c r="L76" s="10" t="s">
        <v>196</v>
      </c>
      <c r="M76" s="10" t="s">
        <v>30</v>
      </c>
      <c r="N76" s="216"/>
      <c r="O76" s="216"/>
      <c r="P76" s="63"/>
      <c r="Q76" s="63"/>
      <c r="R76" s="216"/>
      <c r="S76" s="216"/>
    </row>
    <row r="77" spans="1:19" ht="90" x14ac:dyDescent="0.25">
      <c r="A77" s="228"/>
      <c r="B77" s="230"/>
      <c r="C77" s="228"/>
      <c r="D77" s="229"/>
      <c r="E77" s="10"/>
      <c r="F77" s="10"/>
      <c r="G77" s="10"/>
      <c r="H77" s="10"/>
      <c r="I77" s="10"/>
      <c r="J77" s="10"/>
      <c r="K77" s="10" t="s">
        <v>201</v>
      </c>
      <c r="L77" s="10"/>
      <c r="M77" s="10" t="s">
        <v>202</v>
      </c>
      <c r="N77" s="216"/>
      <c r="O77" s="216"/>
      <c r="P77" s="63"/>
      <c r="Q77" s="63"/>
      <c r="R77" s="216"/>
      <c r="S77" s="216"/>
    </row>
    <row r="78" spans="1:19" ht="120" x14ac:dyDescent="0.25">
      <c r="A78" s="228"/>
      <c r="B78" s="230"/>
      <c r="C78" s="228"/>
      <c r="D78" s="229"/>
      <c r="E78" s="10"/>
      <c r="F78" s="10"/>
      <c r="G78" s="10"/>
      <c r="H78" s="10"/>
      <c r="I78" s="10"/>
      <c r="J78" s="10"/>
      <c r="K78" s="10" t="s">
        <v>197</v>
      </c>
      <c r="L78" s="10"/>
      <c r="M78" s="10" t="s">
        <v>198</v>
      </c>
      <c r="N78" s="216"/>
      <c r="O78" s="216"/>
      <c r="P78" s="63"/>
      <c r="Q78" s="63"/>
      <c r="R78" s="216"/>
      <c r="S78" s="216"/>
    </row>
    <row r="79" spans="1:19" ht="135" x14ac:dyDescent="0.25">
      <c r="A79" s="228"/>
      <c r="B79" s="230"/>
      <c r="C79" s="228"/>
      <c r="D79" s="229"/>
      <c r="E79" s="10"/>
      <c r="F79" s="10"/>
      <c r="G79" s="10"/>
      <c r="H79" s="10"/>
      <c r="I79" s="10"/>
      <c r="J79" s="10"/>
      <c r="K79" s="10" t="s">
        <v>199</v>
      </c>
      <c r="L79" s="10"/>
      <c r="M79" s="10" t="s">
        <v>200</v>
      </c>
      <c r="N79" s="216"/>
      <c r="O79" s="216"/>
      <c r="P79" s="63"/>
      <c r="Q79" s="63"/>
      <c r="R79" s="216"/>
      <c r="S79" s="216"/>
    </row>
    <row r="80" spans="1:19" ht="195" x14ac:dyDescent="0.25">
      <c r="A80" s="228"/>
      <c r="B80" s="230"/>
      <c r="C80" s="228"/>
      <c r="D80" s="229"/>
      <c r="E80" s="10"/>
      <c r="F80" s="10"/>
      <c r="G80" s="10"/>
      <c r="H80" s="10"/>
      <c r="I80" s="10"/>
      <c r="J80" s="10"/>
      <c r="K80" s="10" t="s">
        <v>522</v>
      </c>
      <c r="L80" s="10"/>
      <c r="M80" s="10" t="s">
        <v>523</v>
      </c>
      <c r="N80" s="216"/>
      <c r="O80" s="216"/>
      <c r="P80" s="63"/>
      <c r="Q80" s="63"/>
      <c r="R80" s="216"/>
      <c r="S80" s="216"/>
    </row>
    <row r="81" spans="1:19" ht="285" x14ac:dyDescent="0.25">
      <c r="A81" s="228"/>
      <c r="B81" s="230"/>
      <c r="C81" s="228"/>
      <c r="D81" s="229"/>
      <c r="E81" s="10"/>
      <c r="F81" s="10"/>
      <c r="G81" s="10"/>
      <c r="H81" s="10"/>
      <c r="I81" s="10"/>
      <c r="J81" s="10"/>
      <c r="K81" s="10" t="s">
        <v>431</v>
      </c>
      <c r="L81" s="10"/>
      <c r="M81" s="10" t="s">
        <v>432</v>
      </c>
      <c r="N81" s="216"/>
      <c r="O81" s="216"/>
      <c r="P81" s="63"/>
      <c r="Q81" s="63"/>
      <c r="R81" s="216"/>
      <c r="S81" s="216"/>
    </row>
    <row r="82" spans="1:19" ht="120" x14ac:dyDescent="0.25">
      <c r="A82" s="228"/>
      <c r="B82" s="230"/>
      <c r="C82" s="228"/>
      <c r="D82" s="229"/>
      <c r="E82" s="10"/>
      <c r="F82" s="10"/>
      <c r="G82" s="10"/>
      <c r="H82" s="10"/>
      <c r="I82" s="10"/>
      <c r="J82" s="10"/>
      <c r="K82" s="10" t="s">
        <v>530</v>
      </c>
      <c r="L82" s="10"/>
      <c r="M82" s="10" t="s">
        <v>531</v>
      </c>
      <c r="N82" s="216"/>
      <c r="O82" s="216"/>
      <c r="P82" s="63"/>
      <c r="Q82" s="63"/>
      <c r="R82" s="216"/>
      <c r="S82" s="216"/>
    </row>
    <row r="83" spans="1:19" ht="90" x14ac:dyDescent="0.25">
      <c r="A83" s="211"/>
      <c r="B83" s="210"/>
      <c r="C83" s="211"/>
      <c r="D83" s="209"/>
      <c r="E83" s="10"/>
      <c r="F83" s="10"/>
      <c r="G83" s="10"/>
      <c r="H83" s="10"/>
      <c r="I83" s="10"/>
      <c r="J83" s="10"/>
      <c r="K83" s="10" t="s">
        <v>203</v>
      </c>
      <c r="L83" s="10"/>
      <c r="M83" s="10" t="s">
        <v>204</v>
      </c>
      <c r="N83" s="215"/>
      <c r="O83" s="215"/>
      <c r="P83" s="62"/>
      <c r="Q83" s="62"/>
      <c r="R83" s="215"/>
      <c r="S83" s="215"/>
    </row>
    <row r="84" spans="1:19" s="23" customFormat="1" ht="171" x14ac:dyDescent="0.2">
      <c r="A84" s="16">
        <v>2200</v>
      </c>
      <c r="B84" s="17" t="s">
        <v>493</v>
      </c>
      <c r="C84" s="92"/>
      <c r="D84" s="93"/>
      <c r="E84" s="17"/>
      <c r="F84" s="17"/>
      <c r="G84" s="17"/>
      <c r="H84" s="17"/>
      <c r="I84" s="17"/>
      <c r="J84" s="17"/>
      <c r="K84" s="17"/>
      <c r="L84" s="17"/>
      <c r="M84" s="17"/>
      <c r="N84" s="50">
        <f>N85+N87</f>
        <v>41389820.300000004</v>
      </c>
      <c r="O84" s="50">
        <f t="shared" ref="O84:S84" si="18">O85+O87</f>
        <v>41309509.649999999</v>
      </c>
      <c r="P84" s="50">
        <f t="shared" si="18"/>
        <v>42734124</v>
      </c>
      <c r="Q84" s="50">
        <f t="shared" si="18"/>
        <v>43760874</v>
      </c>
      <c r="R84" s="50">
        <f t="shared" si="18"/>
        <v>43760874</v>
      </c>
      <c r="S84" s="50">
        <f t="shared" si="18"/>
        <v>43760874</v>
      </c>
    </row>
    <row r="85" spans="1:19" ht="105" x14ac:dyDescent="0.25">
      <c r="A85" s="94">
        <v>2201</v>
      </c>
      <c r="B85" s="136" t="s">
        <v>460</v>
      </c>
      <c r="C85" s="134">
        <v>906</v>
      </c>
      <c r="D85" s="123" t="s">
        <v>236</v>
      </c>
      <c r="E85" s="95" t="s">
        <v>20</v>
      </c>
      <c r="F85" s="10" t="s">
        <v>395</v>
      </c>
      <c r="G85" s="10" t="s">
        <v>21</v>
      </c>
      <c r="H85" s="10" t="s">
        <v>24</v>
      </c>
      <c r="I85" s="10" t="s">
        <v>64</v>
      </c>
      <c r="J85" s="10" t="s">
        <v>26</v>
      </c>
      <c r="K85" s="10" t="s">
        <v>29</v>
      </c>
      <c r="L85" s="10"/>
      <c r="M85" s="10" t="s">
        <v>30</v>
      </c>
      <c r="N85" s="214">
        <v>5522469.4900000002</v>
      </c>
      <c r="O85" s="214">
        <v>5471757.0499999998</v>
      </c>
      <c r="P85" s="214">
        <v>5940652</v>
      </c>
      <c r="Q85" s="214">
        <v>6425541</v>
      </c>
      <c r="R85" s="214">
        <v>6425541</v>
      </c>
      <c r="S85" s="214">
        <v>6425541</v>
      </c>
    </row>
    <row r="86" spans="1:19" ht="285" x14ac:dyDescent="0.25">
      <c r="A86" s="113"/>
      <c r="B86" s="137"/>
      <c r="C86" s="114"/>
      <c r="D86" s="124"/>
      <c r="E86" s="95" t="s">
        <v>22</v>
      </c>
      <c r="F86" s="10" t="s">
        <v>64</v>
      </c>
      <c r="G86" s="10" t="s">
        <v>23</v>
      </c>
      <c r="H86" s="10" t="s">
        <v>27</v>
      </c>
      <c r="I86" s="11" t="s">
        <v>64</v>
      </c>
      <c r="J86" s="10" t="s">
        <v>28</v>
      </c>
      <c r="K86" s="10" t="s">
        <v>201</v>
      </c>
      <c r="L86" s="4"/>
      <c r="M86" s="10" t="s">
        <v>202</v>
      </c>
      <c r="N86" s="215"/>
      <c r="O86" s="215"/>
      <c r="P86" s="215"/>
      <c r="Q86" s="215"/>
      <c r="R86" s="215"/>
      <c r="S86" s="215"/>
    </row>
    <row r="87" spans="1:19" ht="97.5" customHeight="1" x14ac:dyDescent="0.25">
      <c r="A87" s="131">
        <v>2206</v>
      </c>
      <c r="B87" s="266" t="s">
        <v>462</v>
      </c>
      <c r="C87" s="134">
        <v>906</v>
      </c>
      <c r="D87" s="123" t="s">
        <v>236</v>
      </c>
      <c r="E87" s="95" t="s">
        <v>20</v>
      </c>
      <c r="F87" s="10" t="s">
        <v>396</v>
      </c>
      <c r="G87" s="10" t="s">
        <v>21</v>
      </c>
      <c r="H87" s="10"/>
      <c r="I87" s="10"/>
      <c r="J87" s="10"/>
      <c r="K87" s="10" t="s">
        <v>29</v>
      </c>
      <c r="L87" s="10"/>
      <c r="M87" s="10" t="s">
        <v>30</v>
      </c>
      <c r="N87" s="214">
        <v>35867350.810000002</v>
      </c>
      <c r="O87" s="214">
        <v>35837752.600000001</v>
      </c>
      <c r="P87" s="214">
        <v>36793472</v>
      </c>
      <c r="Q87" s="214">
        <v>37335333</v>
      </c>
      <c r="R87" s="214">
        <v>37335333</v>
      </c>
      <c r="S87" s="214">
        <v>37335333</v>
      </c>
    </row>
    <row r="88" spans="1:19" ht="196.5" customHeight="1" x14ac:dyDescent="0.25">
      <c r="A88" s="132"/>
      <c r="B88" s="267"/>
      <c r="C88" s="135"/>
      <c r="D88" s="127"/>
      <c r="E88" s="95"/>
      <c r="F88" s="10"/>
      <c r="G88" s="10"/>
      <c r="H88" s="10"/>
      <c r="I88" s="10"/>
      <c r="J88" s="10"/>
      <c r="K88" s="10" t="s">
        <v>489</v>
      </c>
      <c r="L88" s="10"/>
      <c r="M88" s="10" t="s">
        <v>490</v>
      </c>
      <c r="N88" s="215"/>
      <c r="O88" s="215"/>
      <c r="P88" s="215"/>
      <c r="Q88" s="215"/>
      <c r="R88" s="215"/>
      <c r="S88" s="215"/>
    </row>
    <row r="89" spans="1:19" s="23" customFormat="1" ht="242.25" x14ac:dyDescent="0.2">
      <c r="A89" s="16">
        <v>2600</v>
      </c>
      <c r="B89" s="17" t="s">
        <v>494</v>
      </c>
      <c r="C89" s="24"/>
      <c r="D89" s="26"/>
      <c r="E89" s="17"/>
      <c r="F89" s="17"/>
      <c r="G89" s="17"/>
      <c r="H89" s="17"/>
      <c r="I89" s="17"/>
      <c r="J89" s="17"/>
      <c r="K89" s="17"/>
      <c r="L89" s="17"/>
      <c r="M89" s="17"/>
      <c r="N89" s="50">
        <f>N90++N92+N94+N95+N100++N97</f>
        <v>778557684</v>
      </c>
      <c r="O89" s="50">
        <f>O90++O92+O94+O95+O100++O97</f>
        <v>777801747.55999994</v>
      </c>
      <c r="P89" s="50">
        <f>P90++P92+P94+P95+P100++P97+P99</f>
        <v>822978990</v>
      </c>
      <c r="Q89" s="50">
        <f t="shared" ref="Q89:S89" si="19">Q90++Q92+Q94+Q95+Q100++Q97+Q99</f>
        <v>845519000</v>
      </c>
      <c r="R89" s="50">
        <f t="shared" si="19"/>
        <v>845519000</v>
      </c>
      <c r="S89" s="50">
        <f t="shared" si="19"/>
        <v>845519000</v>
      </c>
    </row>
    <row r="90" spans="1:19" ht="235.5" customHeight="1" x14ac:dyDescent="0.25">
      <c r="A90" s="204">
        <v>2622</v>
      </c>
      <c r="B90" s="206" t="s">
        <v>205</v>
      </c>
      <c r="C90" s="204">
        <v>906</v>
      </c>
      <c r="D90" s="208" t="s">
        <v>206</v>
      </c>
      <c r="E90" s="10" t="s">
        <v>83</v>
      </c>
      <c r="F90" s="10" t="s">
        <v>207</v>
      </c>
      <c r="G90" s="10" t="s">
        <v>85</v>
      </c>
      <c r="H90" s="206"/>
      <c r="I90" s="206"/>
      <c r="J90" s="206"/>
      <c r="K90" s="10" t="s">
        <v>211</v>
      </c>
      <c r="L90" s="10"/>
      <c r="M90" s="10" t="s">
        <v>110</v>
      </c>
      <c r="N90" s="214">
        <v>418583084</v>
      </c>
      <c r="O90" s="214">
        <v>418583084</v>
      </c>
      <c r="P90" s="61">
        <v>436208900</v>
      </c>
      <c r="Q90" s="61">
        <v>452078000</v>
      </c>
      <c r="R90" s="214">
        <v>452078000</v>
      </c>
      <c r="S90" s="214">
        <v>452078000</v>
      </c>
    </row>
    <row r="91" spans="1:19" ht="60" x14ac:dyDescent="0.25">
      <c r="A91" s="211"/>
      <c r="B91" s="210"/>
      <c r="C91" s="211"/>
      <c r="D91" s="209"/>
      <c r="E91" s="9" t="s">
        <v>208</v>
      </c>
      <c r="F91" s="10" t="s">
        <v>209</v>
      </c>
      <c r="G91" s="10" t="s">
        <v>210</v>
      </c>
      <c r="H91" s="210"/>
      <c r="I91" s="210"/>
      <c r="J91" s="210"/>
      <c r="K91" s="6"/>
      <c r="L91" s="4"/>
      <c r="M91" s="9"/>
      <c r="N91" s="215"/>
      <c r="O91" s="215"/>
      <c r="P91" s="62"/>
      <c r="Q91" s="62"/>
      <c r="R91" s="215"/>
      <c r="S91" s="215"/>
    </row>
    <row r="92" spans="1:19" ht="270" x14ac:dyDescent="0.25">
      <c r="A92" s="12">
        <v>2622</v>
      </c>
      <c r="B92" s="10" t="s">
        <v>212</v>
      </c>
      <c r="C92" s="12">
        <v>906</v>
      </c>
      <c r="D92" s="21" t="s">
        <v>213</v>
      </c>
      <c r="E92" s="10" t="s">
        <v>83</v>
      </c>
      <c r="F92" s="10" t="s">
        <v>214</v>
      </c>
      <c r="G92" s="10" t="s">
        <v>85</v>
      </c>
      <c r="H92" s="10" t="s">
        <v>215</v>
      </c>
      <c r="I92" s="10" t="s">
        <v>216</v>
      </c>
      <c r="J92" s="10" t="s">
        <v>217</v>
      </c>
      <c r="K92" s="10" t="s">
        <v>218</v>
      </c>
      <c r="L92" s="10"/>
      <c r="M92" s="10" t="s">
        <v>219</v>
      </c>
      <c r="N92" s="46">
        <v>29089300</v>
      </c>
      <c r="O92" s="46">
        <v>28385192.780000001</v>
      </c>
      <c r="P92" s="46">
        <v>33296000</v>
      </c>
      <c r="Q92" s="46">
        <v>33686800</v>
      </c>
      <c r="R92" s="46">
        <v>33686800</v>
      </c>
      <c r="S92" s="46">
        <v>33686800</v>
      </c>
    </row>
    <row r="93" spans="1:19" ht="90" x14ac:dyDescent="0.25">
      <c r="A93" s="12"/>
      <c r="B93" s="10"/>
      <c r="C93" s="12"/>
      <c r="D93" s="21"/>
      <c r="E93" s="10"/>
      <c r="F93" s="10"/>
      <c r="G93" s="10"/>
      <c r="H93" s="10"/>
      <c r="I93" s="10"/>
      <c r="J93" s="10"/>
      <c r="K93" s="6" t="s">
        <v>524</v>
      </c>
      <c r="L93" s="4"/>
      <c r="M93" s="9" t="s">
        <v>525</v>
      </c>
      <c r="N93" s="46"/>
      <c r="O93" s="46"/>
      <c r="P93" s="46"/>
      <c r="Q93" s="46"/>
      <c r="R93" s="46"/>
      <c r="S93" s="46"/>
    </row>
    <row r="94" spans="1:19" ht="409.5" x14ac:dyDescent="0.25">
      <c r="A94" s="12">
        <v>2640</v>
      </c>
      <c r="B94" s="10" t="s">
        <v>220</v>
      </c>
      <c r="C94" s="12">
        <v>906</v>
      </c>
      <c r="D94" s="21" t="s">
        <v>233</v>
      </c>
      <c r="E94" s="10" t="s">
        <v>83</v>
      </c>
      <c r="F94" s="10" t="s">
        <v>221</v>
      </c>
      <c r="G94" s="10" t="s">
        <v>85</v>
      </c>
      <c r="H94" s="10" t="s">
        <v>222</v>
      </c>
      <c r="I94" s="10" t="s">
        <v>216</v>
      </c>
      <c r="J94" s="10" t="s">
        <v>223</v>
      </c>
      <c r="K94" s="10" t="s">
        <v>224</v>
      </c>
      <c r="L94" s="10"/>
      <c r="M94" s="10" t="s">
        <v>225</v>
      </c>
      <c r="N94" s="46">
        <v>2122600</v>
      </c>
      <c r="O94" s="46">
        <v>2073004.41</v>
      </c>
      <c r="P94" s="46">
        <v>2677000</v>
      </c>
      <c r="Q94" s="46">
        <v>2214000</v>
      </c>
      <c r="R94" s="46">
        <v>2214000</v>
      </c>
      <c r="S94" s="46">
        <v>2214000</v>
      </c>
    </row>
    <row r="95" spans="1:19" ht="75" x14ac:dyDescent="0.25">
      <c r="A95" s="204">
        <v>2622</v>
      </c>
      <c r="B95" s="206" t="s">
        <v>226</v>
      </c>
      <c r="C95" s="204">
        <v>906</v>
      </c>
      <c r="D95" s="208" t="s">
        <v>146</v>
      </c>
      <c r="E95" s="206" t="s">
        <v>83</v>
      </c>
      <c r="F95" s="206" t="s">
        <v>227</v>
      </c>
      <c r="G95" s="206" t="s">
        <v>85</v>
      </c>
      <c r="H95" s="206" t="s">
        <v>228</v>
      </c>
      <c r="I95" s="206" t="s">
        <v>64</v>
      </c>
      <c r="J95" s="206" t="s">
        <v>229</v>
      </c>
      <c r="K95" s="10" t="s">
        <v>230</v>
      </c>
      <c r="L95" s="10"/>
      <c r="M95" s="10" t="s">
        <v>231</v>
      </c>
      <c r="N95" s="214">
        <v>10302400</v>
      </c>
      <c r="O95" s="214">
        <v>10302399.789999999</v>
      </c>
      <c r="P95" s="61">
        <v>9990900</v>
      </c>
      <c r="Q95" s="61">
        <v>8860300</v>
      </c>
      <c r="R95" s="214">
        <v>8860300</v>
      </c>
      <c r="S95" s="214">
        <v>8860300</v>
      </c>
    </row>
    <row r="96" spans="1:19" ht="90" customHeight="1" x14ac:dyDescent="0.25">
      <c r="A96" s="211"/>
      <c r="B96" s="210"/>
      <c r="C96" s="211"/>
      <c r="D96" s="209"/>
      <c r="E96" s="210"/>
      <c r="F96" s="210"/>
      <c r="G96" s="210"/>
      <c r="H96" s="210"/>
      <c r="I96" s="210"/>
      <c r="J96" s="210"/>
      <c r="K96" s="10"/>
      <c r="L96" s="10"/>
      <c r="M96" s="10"/>
      <c r="N96" s="215"/>
      <c r="O96" s="215"/>
      <c r="P96" s="62"/>
      <c r="Q96" s="62"/>
      <c r="R96" s="215"/>
      <c r="S96" s="215"/>
    </row>
    <row r="97" spans="1:19" ht="225" x14ac:dyDescent="0.25">
      <c r="A97" s="204">
        <v>2622</v>
      </c>
      <c r="B97" s="206" t="s">
        <v>232</v>
      </c>
      <c r="C97" s="204">
        <v>906</v>
      </c>
      <c r="D97" s="208" t="s">
        <v>233</v>
      </c>
      <c r="E97" s="10" t="s">
        <v>83</v>
      </c>
      <c r="F97" s="10" t="s">
        <v>227</v>
      </c>
      <c r="G97" s="10" t="s">
        <v>85</v>
      </c>
      <c r="H97" s="204"/>
      <c r="I97" s="204"/>
      <c r="J97" s="204"/>
      <c r="K97" s="10" t="s">
        <v>234</v>
      </c>
      <c r="L97" s="10"/>
      <c r="M97" s="10" t="s">
        <v>235</v>
      </c>
      <c r="N97" s="214">
        <v>315221600</v>
      </c>
      <c r="O97" s="214">
        <v>315219692.58999997</v>
      </c>
      <c r="P97" s="61">
        <v>325467500</v>
      </c>
      <c r="Q97" s="61">
        <v>329693700</v>
      </c>
      <c r="R97" s="214">
        <v>329693700</v>
      </c>
      <c r="S97" s="214">
        <v>329693700</v>
      </c>
    </row>
    <row r="98" spans="1:19" ht="60" x14ac:dyDescent="0.25">
      <c r="A98" s="211"/>
      <c r="B98" s="210"/>
      <c r="C98" s="211"/>
      <c r="D98" s="209"/>
      <c r="E98" s="10" t="s">
        <v>208</v>
      </c>
      <c r="F98" s="10" t="s">
        <v>209</v>
      </c>
      <c r="G98" s="10" t="s">
        <v>210</v>
      </c>
      <c r="H98" s="211"/>
      <c r="I98" s="211"/>
      <c r="J98" s="211"/>
      <c r="K98" s="10"/>
      <c r="L98" s="10"/>
      <c r="M98" s="10"/>
      <c r="N98" s="215"/>
      <c r="O98" s="215"/>
      <c r="P98" s="62"/>
      <c r="Q98" s="62"/>
      <c r="R98" s="215"/>
      <c r="S98" s="215"/>
    </row>
    <row r="99" spans="1:19" ht="315" x14ac:dyDescent="0.25">
      <c r="A99" s="104">
        <v>2643</v>
      </c>
      <c r="B99" s="103" t="s">
        <v>485</v>
      </c>
      <c r="C99" s="104">
        <v>906</v>
      </c>
      <c r="D99" s="105" t="s">
        <v>339</v>
      </c>
      <c r="E99" s="10" t="s">
        <v>83</v>
      </c>
      <c r="F99" s="10" t="s">
        <v>237</v>
      </c>
      <c r="G99" s="10" t="s">
        <v>85</v>
      </c>
      <c r="H99" s="104"/>
      <c r="I99" s="104"/>
      <c r="J99" s="104"/>
      <c r="K99" s="10"/>
      <c r="L99" s="10"/>
      <c r="M99" s="10"/>
      <c r="N99" s="101"/>
      <c r="O99" s="101"/>
      <c r="P99" s="101">
        <v>10286720</v>
      </c>
      <c r="Q99" s="101">
        <v>11668200</v>
      </c>
      <c r="R99" s="101">
        <v>11668200</v>
      </c>
      <c r="S99" s="101">
        <v>11668200</v>
      </c>
    </row>
    <row r="100" spans="1:19" ht="225" x14ac:dyDescent="0.25">
      <c r="A100" s="12">
        <v>2642</v>
      </c>
      <c r="B100" s="10" t="s">
        <v>466</v>
      </c>
      <c r="C100" s="12">
        <v>906</v>
      </c>
      <c r="D100" s="21" t="s">
        <v>236</v>
      </c>
      <c r="E100" s="10" t="s">
        <v>83</v>
      </c>
      <c r="F100" s="10" t="s">
        <v>237</v>
      </c>
      <c r="G100" s="10" t="s">
        <v>85</v>
      </c>
      <c r="H100" s="10" t="s">
        <v>238</v>
      </c>
      <c r="I100" s="10" t="s">
        <v>64</v>
      </c>
      <c r="J100" s="10" t="s">
        <v>28</v>
      </c>
      <c r="K100" s="10" t="s">
        <v>239</v>
      </c>
      <c r="L100" s="10"/>
      <c r="M100" s="10" t="s">
        <v>240</v>
      </c>
      <c r="N100" s="46">
        <v>3238700</v>
      </c>
      <c r="O100" s="46">
        <v>3238373.99</v>
      </c>
      <c r="P100" s="46">
        <v>5051970</v>
      </c>
      <c r="Q100" s="46">
        <v>7318000</v>
      </c>
      <c r="R100" s="46">
        <v>7318000</v>
      </c>
      <c r="S100" s="46">
        <v>7318000</v>
      </c>
    </row>
    <row r="101" spans="1:19" s="23" customFormat="1" ht="42.75" x14ac:dyDescent="0.2">
      <c r="A101" s="36"/>
      <c r="B101" s="35" t="s">
        <v>403</v>
      </c>
      <c r="C101" s="36">
        <v>908</v>
      </c>
      <c r="D101" s="37"/>
      <c r="E101" s="35"/>
      <c r="F101" s="35"/>
      <c r="G101" s="35"/>
      <c r="H101" s="35"/>
      <c r="I101" s="35"/>
      <c r="J101" s="35"/>
      <c r="K101" s="35"/>
      <c r="L101" s="35"/>
      <c r="M101" s="35"/>
      <c r="N101" s="48">
        <f t="shared" ref="N101:S101" si="20">N108+N102</f>
        <v>100127621.46000001</v>
      </c>
      <c r="O101" s="48">
        <f t="shared" si="20"/>
        <v>100063932.85000001</v>
      </c>
      <c r="P101" s="48">
        <f t="shared" si="20"/>
        <v>116019228.59999999</v>
      </c>
      <c r="Q101" s="48">
        <f t="shared" si="20"/>
        <v>122848025</v>
      </c>
      <c r="R101" s="48">
        <f t="shared" si="20"/>
        <v>122348025</v>
      </c>
      <c r="S101" s="48">
        <f t="shared" si="20"/>
        <v>122348025</v>
      </c>
    </row>
    <row r="102" spans="1:19" s="23" customFormat="1" ht="171" x14ac:dyDescent="0.2">
      <c r="A102" s="99">
        <v>2200</v>
      </c>
      <c r="B102" s="31" t="s">
        <v>493</v>
      </c>
      <c r="C102" s="99"/>
      <c r="D102" s="93"/>
      <c r="E102" s="31"/>
      <c r="F102" s="31"/>
      <c r="G102" s="31"/>
      <c r="H102" s="31"/>
      <c r="I102" s="31"/>
      <c r="J102" s="31"/>
      <c r="K102" s="17"/>
      <c r="L102" s="17"/>
      <c r="M102" s="17"/>
      <c r="N102" s="175">
        <f>N105</f>
        <v>364031.29</v>
      </c>
      <c r="O102" s="175">
        <f t="shared" ref="O102" si="21">O105</f>
        <v>364031.29</v>
      </c>
      <c r="P102" s="175">
        <f t="shared" ref="P102" si="22">P105</f>
        <v>1007035</v>
      </c>
      <c r="Q102" s="175">
        <f>Q105+Q103</f>
        <v>1892825</v>
      </c>
      <c r="R102" s="175">
        <f t="shared" ref="R102" si="23">R105</f>
        <v>1392825</v>
      </c>
      <c r="S102" s="175">
        <f t="shared" ref="S102" si="24">S105</f>
        <v>1392825</v>
      </c>
    </row>
    <row r="103" spans="1:19" ht="45" customHeight="1" x14ac:dyDescent="0.25">
      <c r="A103" s="171">
        <v>2201</v>
      </c>
      <c r="B103" s="136" t="s">
        <v>460</v>
      </c>
      <c r="C103" s="171">
        <v>908</v>
      </c>
      <c r="D103" s="176" t="s">
        <v>420</v>
      </c>
      <c r="E103" s="206" t="s">
        <v>20</v>
      </c>
      <c r="F103" s="136" t="s">
        <v>501</v>
      </c>
      <c r="G103" s="136" t="s">
        <v>114</v>
      </c>
      <c r="H103" s="136"/>
      <c r="I103" s="136"/>
      <c r="J103" s="168"/>
      <c r="K103" s="95" t="s">
        <v>29</v>
      </c>
      <c r="L103" s="10"/>
      <c r="M103" s="86" t="s">
        <v>30</v>
      </c>
      <c r="N103" s="87"/>
      <c r="O103" s="87"/>
      <c r="P103" s="87"/>
      <c r="Q103" s="87">
        <v>500000</v>
      </c>
      <c r="R103" s="87"/>
      <c r="S103" s="165"/>
    </row>
    <row r="104" spans="1:19" ht="75" x14ac:dyDescent="0.25">
      <c r="A104" s="172"/>
      <c r="B104" s="163"/>
      <c r="C104" s="172"/>
      <c r="D104" s="177"/>
      <c r="E104" s="210"/>
      <c r="F104" s="163"/>
      <c r="G104" s="163"/>
      <c r="H104" s="163"/>
      <c r="I104" s="163"/>
      <c r="J104" s="169"/>
      <c r="K104" s="95" t="s">
        <v>502</v>
      </c>
      <c r="L104" s="10"/>
      <c r="M104" s="86" t="s">
        <v>503</v>
      </c>
      <c r="N104" s="88"/>
      <c r="O104" s="88"/>
      <c r="P104" s="88"/>
      <c r="Q104" s="88"/>
      <c r="R104" s="88"/>
      <c r="S104" s="167"/>
    </row>
    <row r="105" spans="1:19" ht="120" x14ac:dyDescent="0.25">
      <c r="A105" s="114">
        <v>2218</v>
      </c>
      <c r="B105" s="173" t="s">
        <v>424</v>
      </c>
      <c r="C105" s="170">
        <v>908</v>
      </c>
      <c r="D105" s="164" t="s">
        <v>425</v>
      </c>
      <c r="E105" s="169" t="s">
        <v>20</v>
      </c>
      <c r="F105" s="169" t="s">
        <v>426</v>
      </c>
      <c r="G105" s="169" t="s">
        <v>114</v>
      </c>
      <c r="H105" s="169" t="s">
        <v>24</v>
      </c>
      <c r="I105" s="169" t="s">
        <v>350</v>
      </c>
      <c r="J105" s="169" t="s">
        <v>26</v>
      </c>
      <c r="K105" s="10" t="s">
        <v>427</v>
      </c>
      <c r="L105" s="10"/>
      <c r="M105" s="86" t="s">
        <v>428</v>
      </c>
      <c r="N105" s="174">
        <v>364031.29</v>
      </c>
      <c r="O105" s="174">
        <v>364031.29</v>
      </c>
      <c r="P105" s="174">
        <v>1007035</v>
      </c>
      <c r="Q105" s="174">
        <v>1392825</v>
      </c>
      <c r="R105" s="174">
        <v>1392825</v>
      </c>
      <c r="S105" s="166">
        <v>1392825</v>
      </c>
    </row>
    <row r="106" spans="1:19" ht="120" x14ac:dyDescent="0.25">
      <c r="A106" s="114"/>
      <c r="B106" s="173"/>
      <c r="C106" s="201"/>
      <c r="D106" s="197"/>
      <c r="E106" s="198"/>
      <c r="F106" s="198"/>
      <c r="G106" s="198"/>
      <c r="H106" s="198"/>
      <c r="I106" s="198"/>
      <c r="J106" s="198"/>
      <c r="K106" s="10" t="s">
        <v>528</v>
      </c>
      <c r="L106" s="10"/>
      <c r="M106" s="86" t="s">
        <v>529</v>
      </c>
      <c r="N106" s="200"/>
      <c r="O106" s="200"/>
      <c r="P106" s="200"/>
      <c r="Q106" s="200"/>
      <c r="R106" s="200"/>
      <c r="S106" s="199"/>
    </row>
    <row r="107" spans="1:19" ht="180" x14ac:dyDescent="0.25">
      <c r="A107" s="114"/>
      <c r="B107" s="173"/>
      <c r="C107" s="149"/>
      <c r="D107" s="21"/>
      <c r="E107" s="10"/>
      <c r="F107" s="10"/>
      <c r="G107" s="10"/>
      <c r="H107" s="10"/>
      <c r="I107" s="10"/>
      <c r="J107" s="10"/>
      <c r="K107" s="10" t="s">
        <v>499</v>
      </c>
      <c r="L107" s="10"/>
      <c r="M107" s="86" t="s">
        <v>500</v>
      </c>
      <c r="N107" s="174"/>
      <c r="O107" s="174"/>
      <c r="P107" s="174"/>
      <c r="Q107" s="174"/>
      <c r="R107" s="174"/>
      <c r="S107" s="166"/>
    </row>
    <row r="108" spans="1:19" s="23" customFormat="1" ht="234.75" customHeight="1" x14ac:dyDescent="0.2">
      <c r="A108" s="143">
        <v>2600</v>
      </c>
      <c r="B108" s="145" t="s">
        <v>494</v>
      </c>
      <c r="C108" s="16"/>
      <c r="D108" s="26"/>
      <c r="E108" s="17"/>
      <c r="F108" s="17"/>
      <c r="G108" s="17"/>
      <c r="H108" s="17"/>
      <c r="I108" s="17"/>
      <c r="J108" s="17"/>
      <c r="K108" s="17"/>
      <c r="L108" s="17"/>
      <c r="M108" s="17"/>
      <c r="N108" s="47">
        <f>SUM(N109:N112)</f>
        <v>99763590.170000002</v>
      </c>
      <c r="O108" s="47">
        <f t="shared" ref="O108:S108" si="25">SUM(O109:O112)</f>
        <v>99699901.560000002</v>
      </c>
      <c r="P108" s="47">
        <f t="shared" si="25"/>
        <v>115012193.59999999</v>
      </c>
      <c r="Q108" s="47">
        <f t="shared" si="25"/>
        <v>120955200</v>
      </c>
      <c r="R108" s="47">
        <f t="shared" si="25"/>
        <v>120955200</v>
      </c>
      <c r="S108" s="47">
        <f t="shared" si="25"/>
        <v>120955200</v>
      </c>
    </row>
    <row r="109" spans="1:19" ht="255" x14ac:dyDescent="0.25">
      <c r="A109" s="204">
        <v>2640</v>
      </c>
      <c r="B109" s="10" t="s">
        <v>404</v>
      </c>
      <c r="C109" s="12">
        <v>908</v>
      </c>
      <c r="D109" s="21" t="s">
        <v>213</v>
      </c>
      <c r="E109" s="10" t="s">
        <v>83</v>
      </c>
      <c r="F109" s="10" t="s">
        <v>405</v>
      </c>
      <c r="G109" s="10" t="s">
        <v>85</v>
      </c>
      <c r="H109" s="10" t="s">
        <v>406</v>
      </c>
      <c r="I109" s="10" t="s">
        <v>64</v>
      </c>
      <c r="J109" s="10" t="s">
        <v>407</v>
      </c>
      <c r="K109" s="10" t="s">
        <v>411</v>
      </c>
      <c r="L109" s="10"/>
      <c r="M109" s="10" t="s">
        <v>412</v>
      </c>
      <c r="N109" s="214">
        <v>192190.17</v>
      </c>
      <c r="O109" s="214">
        <v>192190.17</v>
      </c>
      <c r="P109" s="117">
        <v>237643.6</v>
      </c>
      <c r="Q109" s="117">
        <v>288500</v>
      </c>
      <c r="R109" s="214">
        <v>288500</v>
      </c>
      <c r="S109" s="214">
        <v>288500</v>
      </c>
    </row>
    <row r="110" spans="1:19" ht="210" x14ac:dyDescent="0.25">
      <c r="A110" s="211"/>
      <c r="B110" s="10"/>
      <c r="C110" s="12"/>
      <c r="D110" s="21"/>
      <c r="E110" s="10"/>
      <c r="F110" s="10"/>
      <c r="G110" s="10"/>
      <c r="H110" s="10" t="s">
        <v>408</v>
      </c>
      <c r="I110" s="10" t="s">
        <v>409</v>
      </c>
      <c r="J110" s="10" t="s">
        <v>410</v>
      </c>
      <c r="K110" s="10"/>
      <c r="L110" s="10"/>
      <c r="M110" s="10"/>
      <c r="N110" s="215"/>
      <c r="O110" s="215"/>
      <c r="P110" s="118"/>
      <c r="Q110" s="118"/>
      <c r="R110" s="215"/>
      <c r="S110" s="215"/>
    </row>
    <row r="111" spans="1:19" ht="300" x14ac:dyDescent="0.25">
      <c r="A111" s="12">
        <v>2640</v>
      </c>
      <c r="B111" s="10" t="s">
        <v>413</v>
      </c>
      <c r="C111" s="12">
        <v>908</v>
      </c>
      <c r="D111" s="21" t="s">
        <v>414</v>
      </c>
      <c r="E111" s="10" t="s">
        <v>83</v>
      </c>
      <c r="F111" s="10" t="s">
        <v>415</v>
      </c>
      <c r="G111" s="10" t="s">
        <v>85</v>
      </c>
      <c r="H111" s="10" t="s">
        <v>408</v>
      </c>
      <c r="I111" s="10" t="s">
        <v>416</v>
      </c>
      <c r="J111" s="10" t="s">
        <v>410</v>
      </c>
      <c r="K111" s="10" t="s">
        <v>417</v>
      </c>
      <c r="L111" s="10"/>
      <c r="M111" s="10" t="s">
        <v>418</v>
      </c>
      <c r="N111" s="46">
        <v>66380600</v>
      </c>
      <c r="O111" s="46">
        <v>66317421.909999996</v>
      </c>
      <c r="P111" s="46">
        <v>79621800</v>
      </c>
      <c r="Q111" s="46">
        <v>79183400</v>
      </c>
      <c r="R111" s="46">
        <v>79183400</v>
      </c>
      <c r="S111" s="46">
        <v>79183400</v>
      </c>
    </row>
    <row r="112" spans="1:19" ht="300" x14ac:dyDescent="0.25">
      <c r="A112" s="90">
        <v>2640</v>
      </c>
      <c r="B112" s="29" t="s">
        <v>419</v>
      </c>
      <c r="C112" s="28">
        <v>908</v>
      </c>
      <c r="D112" s="30" t="s">
        <v>420</v>
      </c>
      <c r="E112" s="29" t="s">
        <v>83</v>
      </c>
      <c r="F112" s="29" t="s">
        <v>415</v>
      </c>
      <c r="G112" s="29" t="s">
        <v>85</v>
      </c>
      <c r="H112" s="29" t="s">
        <v>421</v>
      </c>
      <c r="I112" s="29" t="s">
        <v>64</v>
      </c>
      <c r="J112" s="29" t="s">
        <v>223</v>
      </c>
      <c r="K112" s="29" t="s">
        <v>422</v>
      </c>
      <c r="L112" s="29"/>
      <c r="M112" s="29" t="s">
        <v>423</v>
      </c>
      <c r="N112" s="51">
        <v>33190800</v>
      </c>
      <c r="O112" s="51">
        <v>33190289.48</v>
      </c>
      <c r="P112" s="64">
        <v>35152750</v>
      </c>
      <c r="Q112" s="64">
        <v>41483300</v>
      </c>
      <c r="R112" s="64">
        <v>41483300</v>
      </c>
      <c r="S112" s="51">
        <v>41483300</v>
      </c>
    </row>
    <row r="113" spans="1:19" s="23" customFormat="1" ht="85.5" x14ac:dyDescent="0.2">
      <c r="A113" s="36"/>
      <c r="B113" s="35" t="s">
        <v>241</v>
      </c>
      <c r="C113" s="36">
        <v>909</v>
      </c>
      <c r="D113" s="37"/>
      <c r="E113" s="35"/>
      <c r="F113" s="35"/>
      <c r="G113" s="35"/>
      <c r="H113" s="35"/>
      <c r="I113" s="35"/>
      <c r="J113" s="35"/>
      <c r="K113" s="35"/>
      <c r="L113" s="35"/>
      <c r="M113" s="35"/>
      <c r="N113" s="48">
        <f>N114+N140+N145</f>
        <v>432599363.81</v>
      </c>
      <c r="O113" s="48">
        <f t="shared" ref="O113:S113" si="26">O114+O140+O145</f>
        <v>417131638.24000001</v>
      </c>
      <c r="P113" s="48">
        <f t="shared" si="26"/>
        <v>386063308.29000002</v>
      </c>
      <c r="Q113" s="48">
        <f t="shared" si="26"/>
        <v>240046545</v>
      </c>
      <c r="R113" s="48">
        <f t="shared" si="26"/>
        <v>209546654</v>
      </c>
      <c r="S113" s="48">
        <f t="shared" si="26"/>
        <v>201956870</v>
      </c>
    </row>
    <row r="114" spans="1:19" s="23" customFormat="1" ht="128.25" x14ac:dyDescent="0.2">
      <c r="A114" s="139">
        <v>2100</v>
      </c>
      <c r="B114" s="148" t="s">
        <v>495</v>
      </c>
      <c r="C114" s="17"/>
      <c r="D114" s="26"/>
      <c r="E114" s="17"/>
      <c r="F114" s="17"/>
      <c r="G114" s="17"/>
      <c r="H114" s="17"/>
      <c r="I114" s="17"/>
      <c r="J114" s="17"/>
      <c r="K114" s="17"/>
      <c r="L114" s="17"/>
      <c r="M114" s="17"/>
      <c r="N114" s="47">
        <f>N116+N119+N122+N124+N126+N128+N130+N132+N134+N137</f>
        <v>311221287.13999999</v>
      </c>
      <c r="O114" s="47">
        <f t="shared" ref="O114:R114" si="27">O116+O119+O122+O124+O126+O128+O130+O132+O134+O137</f>
        <v>311177905.24000001</v>
      </c>
      <c r="P114" s="47">
        <f>P116+P119+P122+P124+P126+P128+P130+P132+P134+P137+P115</f>
        <v>274487902.29000002</v>
      </c>
      <c r="Q114" s="47">
        <f t="shared" si="27"/>
        <v>134605486</v>
      </c>
      <c r="R114" s="47">
        <f t="shared" si="27"/>
        <v>104105592</v>
      </c>
      <c r="S114" s="47">
        <f>S116+S119+S122+S124+S126+S128+S130+S132+S134+S137</f>
        <v>96525811</v>
      </c>
    </row>
    <row r="115" spans="1:19" s="155" customFormat="1" ht="135" x14ac:dyDescent="0.25">
      <c r="A115" s="157">
        <v>2102</v>
      </c>
      <c r="B115" s="156" t="s">
        <v>155</v>
      </c>
      <c r="C115" s="151">
        <v>909</v>
      </c>
      <c r="D115" s="152" t="s">
        <v>242</v>
      </c>
      <c r="E115" s="9" t="s">
        <v>20</v>
      </c>
      <c r="F115" s="9" t="s">
        <v>157</v>
      </c>
      <c r="G115" s="10" t="s">
        <v>114</v>
      </c>
      <c r="H115" s="9"/>
      <c r="I115" s="9"/>
      <c r="J115" s="9"/>
      <c r="K115" s="9" t="s">
        <v>496</v>
      </c>
      <c r="L115" s="9"/>
      <c r="M115" s="161">
        <v>43244</v>
      </c>
      <c r="N115" s="153"/>
      <c r="O115" s="153"/>
      <c r="P115" s="150">
        <v>560371.69999999995</v>
      </c>
      <c r="Q115" s="153"/>
      <c r="R115" s="153"/>
      <c r="S115" s="153"/>
    </row>
    <row r="116" spans="1:19" ht="150" x14ac:dyDescent="0.25">
      <c r="A116" s="204">
        <v>2105</v>
      </c>
      <c r="B116" s="206" t="s">
        <v>247</v>
      </c>
      <c r="C116" s="204">
        <v>909</v>
      </c>
      <c r="D116" s="208" t="s">
        <v>248</v>
      </c>
      <c r="E116" s="10" t="s">
        <v>20</v>
      </c>
      <c r="F116" s="10" t="s">
        <v>249</v>
      </c>
      <c r="G116" s="10" t="s">
        <v>114</v>
      </c>
      <c r="H116" s="10" t="s">
        <v>252</v>
      </c>
      <c r="I116" s="10" t="s">
        <v>253</v>
      </c>
      <c r="J116" s="10" t="s">
        <v>254</v>
      </c>
      <c r="K116" s="10" t="s">
        <v>256</v>
      </c>
      <c r="L116" s="10"/>
      <c r="M116" s="10" t="s">
        <v>257</v>
      </c>
      <c r="N116" s="214">
        <f>6800000+99001.22+253895.24</f>
        <v>7152896.46</v>
      </c>
      <c r="O116" s="214">
        <f>6792160+99001.22+253895.24</f>
        <v>7145056.46</v>
      </c>
      <c r="P116" s="61">
        <v>10340808</v>
      </c>
      <c r="Q116" s="61">
        <v>928803</v>
      </c>
      <c r="R116" s="214">
        <v>450000</v>
      </c>
      <c r="S116" s="214">
        <v>150000</v>
      </c>
    </row>
    <row r="117" spans="1:19" ht="255" x14ac:dyDescent="0.25">
      <c r="A117" s="228"/>
      <c r="B117" s="230"/>
      <c r="C117" s="228"/>
      <c r="D117" s="229"/>
      <c r="E117" s="10" t="s">
        <v>250</v>
      </c>
      <c r="F117" s="10" t="s">
        <v>251</v>
      </c>
      <c r="G117" s="10" t="s">
        <v>223</v>
      </c>
      <c r="H117" s="10"/>
      <c r="I117" s="10"/>
      <c r="J117" s="10"/>
      <c r="K117" s="60" t="s">
        <v>258</v>
      </c>
      <c r="L117" s="60"/>
      <c r="M117" s="60" t="s">
        <v>449</v>
      </c>
      <c r="N117" s="216"/>
      <c r="O117" s="216"/>
      <c r="P117" s="63"/>
      <c r="Q117" s="63"/>
      <c r="R117" s="216"/>
      <c r="S117" s="216"/>
    </row>
    <row r="118" spans="1:19" ht="45" x14ac:dyDescent="0.25">
      <c r="A118" s="211"/>
      <c r="B118" s="210"/>
      <c r="C118" s="211"/>
      <c r="D118" s="209"/>
      <c r="E118" s="10"/>
      <c r="F118" s="10"/>
      <c r="G118" s="10"/>
      <c r="H118" s="10"/>
      <c r="I118" s="10"/>
      <c r="J118" s="10"/>
      <c r="K118" s="10" t="s">
        <v>29</v>
      </c>
      <c r="L118" s="10" t="s">
        <v>255</v>
      </c>
      <c r="M118" s="10" t="s">
        <v>30</v>
      </c>
      <c r="N118" s="215"/>
      <c r="O118" s="215"/>
      <c r="P118" s="62"/>
      <c r="Q118" s="62"/>
      <c r="R118" s="215"/>
      <c r="S118" s="215"/>
    </row>
    <row r="119" spans="1:19" ht="135" x14ac:dyDescent="0.25">
      <c r="A119" s="204">
        <v>2106</v>
      </c>
      <c r="B119" s="206" t="s">
        <v>259</v>
      </c>
      <c r="C119" s="204">
        <v>909</v>
      </c>
      <c r="D119" s="208" t="s">
        <v>260</v>
      </c>
      <c r="E119" s="10" t="s">
        <v>261</v>
      </c>
      <c r="F119" s="10" t="s">
        <v>262</v>
      </c>
      <c r="G119" s="10" t="s">
        <v>263</v>
      </c>
      <c r="H119" s="10" t="s">
        <v>264</v>
      </c>
      <c r="I119" s="10" t="s">
        <v>64</v>
      </c>
      <c r="J119" s="10" t="s">
        <v>265</v>
      </c>
      <c r="K119" s="10" t="s">
        <v>266</v>
      </c>
      <c r="L119" s="10"/>
      <c r="M119" s="10" t="s">
        <v>267</v>
      </c>
      <c r="N119" s="214">
        <v>136947437.25</v>
      </c>
      <c r="O119" s="214">
        <v>136944876.49000001</v>
      </c>
      <c r="P119" s="61">
        <v>134545194.00999999</v>
      </c>
      <c r="Q119" s="61">
        <v>33423354</v>
      </c>
      <c r="R119" s="214">
        <v>23932152</v>
      </c>
      <c r="S119" s="214">
        <v>21965797</v>
      </c>
    </row>
    <row r="120" spans="1:19" ht="60" x14ac:dyDescent="0.25">
      <c r="A120" s="228"/>
      <c r="B120" s="230"/>
      <c r="C120" s="228"/>
      <c r="D120" s="229"/>
      <c r="E120" s="10"/>
      <c r="F120" s="10"/>
      <c r="G120" s="10"/>
      <c r="H120" s="10"/>
      <c r="I120" s="10"/>
      <c r="J120" s="10"/>
      <c r="K120" s="10" t="s">
        <v>268</v>
      </c>
      <c r="L120" s="10"/>
      <c r="M120" s="10" t="s">
        <v>269</v>
      </c>
      <c r="N120" s="216"/>
      <c r="O120" s="216"/>
      <c r="P120" s="63"/>
      <c r="Q120" s="63"/>
      <c r="R120" s="216"/>
      <c r="S120" s="216"/>
    </row>
    <row r="121" spans="1:19" ht="45" x14ac:dyDescent="0.25">
      <c r="A121" s="211"/>
      <c r="B121" s="210"/>
      <c r="C121" s="211"/>
      <c r="D121" s="209"/>
      <c r="E121" s="10"/>
      <c r="F121" s="10"/>
      <c r="G121" s="10"/>
      <c r="H121" s="10"/>
      <c r="I121" s="10"/>
      <c r="J121" s="10"/>
      <c r="K121" s="10" t="s">
        <v>29</v>
      </c>
      <c r="L121" s="10" t="s">
        <v>270</v>
      </c>
      <c r="M121" s="10" t="s">
        <v>30</v>
      </c>
      <c r="N121" s="215"/>
      <c r="O121" s="215"/>
      <c r="P121" s="62"/>
      <c r="Q121" s="62"/>
      <c r="R121" s="215"/>
      <c r="S121" s="215"/>
    </row>
    <row r="122" spans="1:19" ht="165" x14ac:dyDescent="0.25">
      <c r="A122" s="204">
        <v>2107</v>
      </c>
      <c r="B122" s="206" t="s">
        <v>48</v>
      </c>
      <c r="C122" s="204">
        <v>909</v>
      </c>
      <c r="D122" s="208" t="s">
        <v>135</v>
      </c>
      <c r="E122" s="10" t="s">
        <v>20</v>
      </c>
      <c r="F122" s="10" t="s">
        <v>271</v>
      </c>
      <c r="G122" s="10" t="s">
        <v>114</v>
      </c>
      <c r="H122" s="10"/>
      <c r="I122" s="10"/>
      <c r="J122" s="10"/>
      <c r="K122" s="10" t="s">
        <v>272</v>
      </c>
      <c r="L122" s="10"/>
      <c r="M122" s="10" t="s">
        <v>88</v>
      </c>
      <c r="N122" s="214">
        <f>35737325.06-791377.13</f>
        <v>34945947.93</v>
      </c>
      <c r="O122" s="214">
        <f>35704481.69-791377.13</f>
        <v>34913104.559999995</v>
      </c>
      <c r="P122" s="61">
        <v>1375916.58</v>
      </c>
      <c r="Q122" s="61">
        <f>3136572+354800</f>
        <v>3491372</v>
      </c>
      <c r="R122" s="214">
        <v>131800</v>
      </c>
      <c r="S122" s="214">
        <v>131800</v>
      </c>
    </row>
    <row r="123" spans="1:19" ht="45" x14ac:dyDescent="0.25">
      <c r="A123" s="211"/>
      <c r="B123" s="210"/>
      <c r="C123" s="211"/>
      <c r="D123" s="209"/>
      <c r="E123" s="10"/>
      <c r="F123" s="10"/>
      <c r="G123" s="10"/>
      <c r="H123" s="10"/>
      <c r="I123" s="10"/>
      <c r="J123" s="10"/>
      <c r="K123" s="10" t="s">
        <v>29</v>
      </c>
      <c r="L123" s="10" t="s">
        <v>137</v>
      </c>
      <c r="M123" s="10" t="s">
        <v>30</v>
      </c>
      <c r="N123" s="215"/>
      <c r="O123" s="215"/>
      <c r="P123" s="62"/>
      <c r="Q123" s="62"/>
      <c r="R123" s="215"/>
      <c r="S123" s="215"/>
    </row>
    <row r="124" spans="1:19" ht="225" x14ac:dyDescent="0.25">
      <c r="A124" s="204">
        <v>2108</v>
      </c>
      <c r="B124" s="206" t="s">
        <v>273</v>
      </c>
      <c r="C124" s="204">
        <v>909</v>
      </c>
      <c r="D124" s="208" t="s">
        <v>274</v>
      </c>
      <c r="E124" s="10" t="s">
        <v>20</v>
      </c>
      <c r="F124" s="10" t="s">
        <v>275</v>
      </c>
      <c r="G124" s="10" t="s">
        <v>114</v>
      </c>
      <c r="H124" s="10" t="s">
        <v>276</v>
      </c>
      <c r="I124" s="10" t="s">
        <v>64</v>
      </c>
      <c r="J124" s="10" t="s">
        <v>277</v>
      </c>
      <c r="K124" s="10" t="s">
        <v>281</v>
      </c>
      <c r="L124" s="10"/>
      <c r="M124" s="10" t="s">
        <v>282</v>
      </c>
      <c r="N124" s="214">
        <v>32677600</v>
      </c>
      <c r="O124" s="214">
        <v>32677600</v>
      </c>
      <c r="P124" s="61">
        <v>33322000</v>
      </c>
      <c r="Q124" s="61">
        <v>37292400</v>
      </c>
      <c r="R124" s="214">
        <v>33322000</v>
      </c>
      <c r="S124" s="214">
        <v>33322000</v>
      </c>
    </row>
    <row r="125" spans="1:19" ht="90" x14ac:dyDescent="0.25">
      <c r="A125" s="211"/>
      <c r="B125" s="210"/>
      <c r="C125" s="211"/>
      <c r="D125" s="209"/>
      <c r="E125" s="10"/>
      <c r="F125" s="10"/>
      <c r="G125" s="10"/>
      <c r="H125" s="10" t="s">
        <v>278</v>
      </c>
      <c r="I125" s="10" t="s">
        <v>279</v>
      </c>
      <c r="J125" s="10" t="s">
        <v>280</v>
      </c>
      <c r="K125" s="10"/>
      <c r="L125" s="10"/>
      <c r="M125" s="10"/>
      <c r="N125" s="215"/>
      <c r="O125" s="215"/>
      <c r="P125" s="62"/>
      <c r="Q125" s="62"/>
      <c r="R125" s="215"/>
      <c r="S125" s="215"/>
    </row>
    <row r="126" spans="1:19" ht="225" x14ac:dyDescent="0.25">
      <c r="A126" s="204">
        <v>2119</v>
      </c>
      <c r="B126" s="206" t="s">
        <v>283</v>
      </c>
      <c r="C126" s="204">
        <v>909</v>
      </c>
      <c r="D126" s="208" t="s">
        <v>248</v>
      </c>
      <c r="E126" s="206" t="s">
        <v>20</v>
      </c>
      <c r="F126" s="204" t="s">
        <v>284</v>
      </c>
      <c r="G126" s="276" t="s">
        <v>114</v>
      </c>
      <c r="H126" s="204"/>
      <c r="I126" s="204"/>
      <c r="J126" s="204"/>
      <c r="K126" s="10" t="s">
        <v>285</v>
      </c>
      <c r="L126" s="10"/>
      <c r="M126" s="10" t="s">
        <v>282</v>
      </c>
      <c r="N126" s="214">
        <v>7255600</v>
      </c>
      <c r="O126" s="214">
        <v>7255600</v>
      </c>
      <c r="P126" s="214">
        <v>7255600</v>
      </c>
      <c r="Q126" s="214">
        <v>7594300</v>
      </c>
      <c r="R126" s="214">
        <v>7594300</v>
      </c>
      <c r="S126" s="214">
        <v>7594300</v>
      </c>
    </row>
    <row r="127" spans="1:19" ht="45" x14ac:dyDescent="0.25">
      <c r="A127" s="211"/>
      <c r="B127" s="210"/>
      <c r="C127" s="211"/>
      <c r="D127" s="209"/>
      <c r="E127" s="210"/>
      <c r="F127" s="211"/>
      <c r="G127" s="277"/>
      <c r="H127" s="211"/>
      <c r="I127" s="211"/>
      <c r="J127" s="211"/>
      <c r="K127" s="10" t="s">
        <v>29</v>
      </c>
      <c r="L127" s="10" t="s">
        <v>196</v>
      </c>
      <c r="M127" s="10" t="s">
        <v>30</v>
      </c>
      <c r="N127" s="215"/>
      <c r="O127" s="215"/>
      <c r="P127" s="215"/>
      <c r="Q127" s="215"/>
      <c r="R127" s="215"/>
      <c r="S127" s="215"/>
    </row>
    <row r="128" spans="1:19" ht="90" x14ac:dyDescent="0.25">
      <c r="A128" s="204">
        <v>2124</v>
      </c>
      <c r="B128" s="206" t="s">
        <v>346</v>
      </c>
      <c r="C128" s="204">
        <v>909</v>
      </c>
      <c r="D128" s="208" t="s">
        <v>347</v>
      </c>
      <c r="E128" s="10" t="s">
        <v>20</v>
      </c>
      <c r="F128" s="10" t="s">
        <v>348</v>
      </c>
      <c r="G128" s="10" t="s">
        <v>114</v>
      </c>
      <c r="H128" s="10"/>
      <c r="I128" s="10"/>
      <c r="J128" s="10"/>
      <c r="K128" s="10" t="s">
        <v>29</v>
      </c>
      <c r="L128" s="10" t="s">
        <v>196</v>
      </c>
      <c r="M128" s="10" t="s">
        <v>30</v>
      </c>
      <c r="N128" s="214"/>
      <c r="O128" s="214"/>
      <c r="P128" s="61">
        <v>213565.93</v>
      </c>
      <c r="Q128" s="61">
        <v>0</v>
      </c>
      <c r="R128" s="214">
        <v>0</v>
      </c>
      <c r="S128" s="214">
        <v>0</v>
      </c>
    </row>
    <row r="129" spans="1:19" ht="75" x14ac:dyDescent="0.25">
      <c r="A129" s="211"/>
      <c r="B129" s="210"/>
      <c r="C129" s="211"/>
      <c r="D129" s="209"/>
      <c r="E129" s="10" t="s">
        <v>349</v>
      </c>
      <c r="F129" s="10" t="s">
        <v>350</v>
      </c>
      <c r="G129" s="10" t="s">
        <v>351</v>
      </c>
      <c r="H129" s="10"/>
      <c r="I129" s="10"/>
      <c r="J129" s="10"/>
      <c r="K129" s="10"/>
      <c r="L129" s="10"/>
      <c r="M129" s="10"/>
      <c r="N129" s="215"/>
      <c r="O129" s="215"/>
      <c r="P129" s="62"/>
      <c r="Q129" s="62"/>
      <c r="R129" s="215"/>
      <c r="S129" s="215"/>
    </row>
    <row r="130" spans="1:19" ht="120" x14ac:dyDescent="0.25">
      <c r="A130" s="204">
        <v>2125</v>
      </c>
      <c r="B130" s="206" t="s">
        <v>286</v>
      </c>
      <c r="C130" s="204">
        <v>909</v>
      </c>
      <c r="D130" s="208" t="s">
        <v>456</v>
      </c>
      <c r="E130" s="206" t="s">
        <v>20</v>
      </c>
      <c r="F130" s="206" t="s">
        <v>287</v>
      </c>
      <c r="G130" s="231" t="s">
        <v>114</v>
      </c>
      <c r="H130" s="206" t="s">
        <v>288</v>
      </c>
      <c r="I130" s="206" t="s">
        <v>290</v>
      </c>
      <c r="J130" s="206" t="s">
        <v>289</v>
      </c>
      <c r="K130" s="10" t="s">
        <v>291</v>
      </c>
      <c r="L130" s="10"/>
      <c r="M130" s="10" t="s">
        <v>292</v>
      </c>
      <c r="N130" s="214">
        <f>58490+118800</f>
        <v>177290</v>
      </c>
      <c r="O130" s="214">
        <f>118800+58490</f>
        <v>177290</v>
      </c>
      <c r="P130" s="61">
        <v>73238.539999999994</v>
      </c>
      <c r="Q130" s="61">
        <v>112700</v>
      </c>
      <c r="R130" s="214">
        <v>112700</v>
      </c>
      <c r="S130" s="214">
        <v>112700</v>
      </c>
    </row>
    <row r="131" spans="1:19" ht="45" x14ac:dyDescent="0.25">
      <c r="A131" s="211"/>
      <c r="B131" s="210"/>
      <c r="C131" s="211"/>
      <c r="D131" s="209"/>
      <c r="E131" s="210"/>
      <c r="F131" s="210"/>
      <c r="G131" s="232"/>
      <c r="H131" s="210"/>
      <c r="I131" s="210"/>
      <c r="J131" s="210"/>
      <c r="K131" s="10" t="s">
        <v>29</v>
      </c>
      <c r="L131" s="10" t="s">
        <v>293</v>
      </c>
      <c r="M131" s="10" t="s">
        <v>30</v>
      </c>
      <c r="N131" s="215"/>
      <c r="O131" s="215"/>
      <c r="P131" s="62"/>
      <c r="Q131" s="62"/>
      <c r="R131" s="215"/>
      <c r="S131" s="215"/>
    </row>
    <row r="132" spans="1:19" ht="120" x14ac:dyDescent="0.25">
      <c r="A132" s="204">
        <v>2127</v>
      </c>
      <c r="B132" s="206" t="s">
        <v>294</v>
      </c>
      <c r="C132" s="204">
        <v>909</v>
      </c>
      <c r="D132" s="208" t="s">
        <v>295</v>
      </c>
      <c r="E132" s="10" t="s">
        <v>20</v>
      </c>
      <c r="F132" s="10" t="s">
        <v>296</v>
      </c>
      <c r="G132" s="18" t="s">
        <v>114</v>
      </c>
      <c r="H132" s="10" t="s">
        <v>300</v>
      </c>
      <c r="I132" s="10" t="s">
        <v>64</v>
      </c>
      <c r="J132" s="10" t="s">
        <v>301</v>
      </c>
      <c r="K132" s="10" t="s">
        <v>302</v>
      </c>
      <c r="L132" s="10"/>
      <c r="M132" s="10" t="s">
        <v>303</v>
      </c>
      <c r="N132" s="214">
        <v>499300</v>
      </c>
      <c r="O132" s="214">
        <v>499300</v>
      </c>
      <c r="P132" s="61">
        <v>750000</v>
      </c>
      <c r="Q132" s="61">
        <v>750000</v>
      </c>
      <c r="R132" s="214">
        <v>750000</v>
      </c>
      <c r="S132" s="214">
        <v>750000</v>
      </c>
    </row>
    <row r="133" spans="1:19" ht="60" x14ac:dyDescent="0.25">
      <c r="A133" s="211"/>
      <c r="B133" s="210"/>
      <c r="C133" s="211"/>
      <c r="D133" s="209"/>
      <c r="E133" s="10" t="s">
        <v>297</v>
      </c>
      <c r="F133" s="10" t="s">
        <v>298</v>
      </c>
      <c r="G133" s="10" t="s">
        <v>299</v>
      </c>
      <c r="H133" s="10"/>
      <c r="I133" s="10"/>
      <c r="J133" s="10"/>
      <c r="K133" s="10" t="s">
        <v>29</v>
      </c>
      <c r="L133" s="10" t="s">
        <v>304</v>
      </c>
      <c r="M133" s="10" t="s">
        <v>30</v>
      </c>
      <c r="N133" s="215"/>
      <c r="O133" s="215"/>
      <c r="P133" s="62"/>
      <c r="Q133" s="62"/>
      <c r="R133" s="215"/>
      <c r="S133" s="215"/>
    </row>
    <row r="134" spans="1:19" ht="90" x14ac:dyDescent="0.25">
      <c r="A134" s="204">
        <v>2128</v>
      </c>
      <c r="B134" s="206" t="s">
        <v>305</v>
      </c>
      <c r="C134" s="204">
        <v>909</v>
      </c>
      <c r="D134" s="208" t="s">
        <v>306</v>
      </c>
      <c r="E134" s="10" t="s">
        <v>20</v>
      </c>
      <c r="F134" s="10" t="s">
        <v>307</v>
      </c>
      <c r="G134" s="18" t="s">
        <v>114</v>
      </c>
      <c r="H134" s="10" t="s">
        <v>314</v>
      </c>
      <c r="I134" s="10" t="s">
        <v>64</v>
      </c>
      <c r="J134" s="10" t="s">
        <v>315</v>
      </c>
      <c r="K134" s="10" t="s">
        <v>29</v>
      </c>
      <c r="L134" s="10" t="s">
        <v>316</v>
      </c>
      <c r="M134" s="10" t="s">
        <v>30</v>
      </c>
      <c r="N134" s="214"/>
      <c r="O134" s="214"/>
      <c r="P134" s="61">
        <v>0</v>
      </c>
      <c r="Q134" s="61">
        <v>0</v>
      </c>
      <c r="R134" s="202">
        <v>0</v>
      </c>
      <c r="S134" s="202">
        <v>0</v>
      </c>
    </row>
    <row r="135" spans="1:19" ht="105" x14ac:dyDescent="0.25">
      <c r="A135" s="228"/>
      <c r="B135" s="230"/>
      <c r="C135" s="228"/>
      <c r="D135" s="229"/>
      <c r="E135" s="10" t="s">
        <v>308</v>
      </c>
      <c r="F135" s="10" t="s">
        <v>309</v>
      </c>
      <c r="G135" s="10" t="s">
        <v>310</v>
      </c>
      <c r="H135" s="10"/>
      <c r="I135" s="10"/>
      <c r="J135" s="10"/>
      <c r="K135" s="10" t="s">
        <v>317</v>
      </c>
      <c r="L135" s="10"/>
      <c r="M135" s="10" t="s">
        <v>517</v>
      </c>
      <c r="N135" s="216"/>
      <c r="O135" s="216"/>
      <c r="P135" s="63"/>
      <c r="Q135" s="63"/>
      <c r="R135" s="219"/>
      <c r="S135" s="219"/>
    </row>
    <row r="136" spans="1:19" ht="120" x14ac:dyDescent="0.25">
      <c r="A136" s="211"/>
      <c r="B136" s="210"/>
      <c r="C136" s="211"/>
      <c r="D136" s="209"/>
      <c r="E136" s="10" t="s">
        <v>311</v>
      </c>
      <c r="F136" s="10" t="s">
        <v>312</v>
      </c>
      <c r="G136" s="10" t="s">
        <v>313</v>
      </c>
      <c r="H136" s="10"/>
      <c r="I136" s="10"/>
      <c r="J136" s="10"/>
      <c r="K136" s="10" t="s">
        <v>318</v>
      </c>
      <c r="L136" s="10"/>
      <c r="M136" s="10" t="s">
        <v>319</v>
      </c>
      <c r="N136" s="215"/>
      <c r="O136" s="215"/>
      <c r="P136" s="62"/>
      <c r="Q136" s="62"/>
      <c r="R136" s="203"/>
      <c r="S136" s="203"/>
    </row>
    <row r="137" spans="1:19" ht="90" x14ac:dyDescent="0.25">
      <c r="A137" s="204">
        <v>2129</v>
      </c>
      <c r="B137" s="206" t="s">
        <v>320</v>
      </c>
      <c r="C137" s="204">
        <v>909</v>
      </c>
      <c r="D137" s="208" t="s">
        <v>295</v>
      </c>
      <c r="E137" s="10" t="s">
        <v>20</v>
      </c>
      <c r="F137" s="10" t="s">
        <v>321</v>
      </c>
      <c r="G137" s="10" t="s">
        <v>114</v>
      </c>
      <c r="H137" s="10"/>
      <c r="I137" s="10"/>
      <c r="J137" s="10"/>
      <c r="K137" s="10" t="s">
        <v>29</v>
      </c>
      <c r="L137" s="10" t="s">
        <v>322</v>
      </c>
      <c r="M137" s="10" t="s">
        <v>30</v>
      </c>
      <c r="N137" s="214">
        <f>91231801.79-499300-58490+99826.58+791377.13</f>
        <v>91565215.5</v>
      </c>
      <c r="O137" s="214">
        <f>91231664.02-499300-58490+99826.58+791377.13</f>
        <v>91565077.729999989</v>
      </c>
      <c r="P137" s="64">
        <f>1182431.1+85618776.43-750000</f>
        <v>86051207.530000001</v>
      </c>
      <c r="Q137" s="64">
        <f>1341156+50421401-750000</f>
        <v>51012557</v>
      </c>
      <c r="R137" s="202">
        <f>38562640-750000</f>
        <v>37812640</v>
      </c>
      <c r="S137" s="202">
        <f>33249214-750000</f>
        <v>32499214</v>
      </c>
    </row>
    <row r="138" spans="1:19" ht="90" x14ac:dyDescent="0.25">
      <c r="A138" s="228"/>
      <c r="B138" s="230"/>
      <c r="C138" s="228"/>
      <c r="D138" s="229"/>
      <c r="E138" s="10"/>
      <c r="F138" s="10"/>
      <c r="G138" s="10"/>
      <c r="H138" s="10"/>
      <c r="I138" s="10"/>
      <c r="J138" s="10"/>
      <c r="K138" s="10" t="s">
        <v>323</v>
      </c>
      <c r="L138" s="10"/>
      <c r="M138" s="10" t="s">
        <v>324</v>
      </c>
      <c r="N138" s="216"/>
      <c r="O138" s="216"/>
      <c r="P138" s="65"/>
      <c r="Q138" s="65"/>
      <c r="R138" s="219"/>
      <c r="S138" s="219"/>
    </row>
    <row r="139" spans="1:19" x14ac:dyDescent="0.25">
      <c r="A139" s="211"/>
      <c r="B139" s="210"/>
      <c r="C139" s="211"/>
      <c r="D139" s="209"/>
      <c r="E139" s="10"/>
      <c r="F139" s="10"/>
      <c r="G139" s="10"/>
      <c r="H139" s="10"/>
      <c r="I139" s="10"/>
      <c r="J139" s="10"/>
      <c r="K139" s="10"/>
      <c r="L139" s="10"/>
      <c r="M139" s="10"/>
      <c r="N139" s="215"/>
      <c r="O139" s="215"/>
      <c r="P139" s="66"/>
      <c r="Q139" s="66"/>
      <c r="R139" s="203"/>
      <c r="S139" s="203"/>
    </row>
    <row r="140" spans="1:19" s="23" customFormat="1" ht="171" x14ac:dyDescent="0.2">
      <c r="A140" s="99">
        <v>2200</v>
      </c>
      <c r="B140" s="31" t="s">
        <v>493</v>
      </c>
      <c r="C140" s="17"/>
      <c r="D140" s="26"/>
      <c r="E140" s="17"/>
      <c r="F140" s="17"/>
      <c r="G140" s="17"/>
      <c r="H140" s="17"/>
      <c r="I140" s="17"/>
      <c r="J140" s="17"/>
      <c r="K140" s="17"/>
      <c r="L140" s="17"/>
      <c r="M140" s="17"/>
      <c r="N140" s="47">
        <f>N141+N143</f>
        <v>14690976.67</v>
      </c>
      <c r="O140" s="47">
        <f t="shared" ref="O140:S140" si="28">O141+O143</f>
        <v>14645836</v>
      </c>
      <c r="P140" s="47">
        <f t="shared" si="28"/>
        <v>14460006</v>
      </c>
      <c r="Q140" s="47">
        <f t="shared" si="28"/>
        <v>15483359</v>
      </c>
      <c r="R140" s="47">
        <f t="shared" si="28"/>
        <v>15483362</v>
      </c>
      <c r="S140" s="47">
        <f t="shared" si="28"/>
        <v>15473359</v>
      </c>
    </row>
    <row r="141" spans="1:19" ht="105" x14ac:dyDescent="0.25">
      <c r="A141" s="204">
        <v>2201</v>
      </c>
      <c r="B141" s="206" t="s">
        <v>461</v>
      </c>
      <c r="C141" s="204">
        <v>909</v>
      </c>
      <c r="D141" s="208" t="s">
        <v>242</v>
      </c>
      <c r="E141" s="10" t="s">
        <v>20</v>
      </c>
      <c r="F141" s="10" t="s">
        <v>34</v>
      </c>
      <c r="G141" s="9" t="s">
        <v>21</v>
      </c>
      <c r="H141" s="10" t="s">
        <v>24</v>
      </c>
      <c r="I141" s="11" t="s">
        <v>25</v>
      </c>
      <c r="J141" s="9" t="s">
        <v>26</v>
      </c>
      <c r="K141" s="10" t="s">
        <v>29</v>
      </c>
      <c r="L141" s="4"/>
      <c r="M141" s="10" t="s">
        <v>30</v>
      </c>
      <c r="N141" s="202">
        <f>5674717.54+599598.23-99826.58</f>
        <v>6174489.1899999995</v>
      </c>
      <c r="O141" s="202">
        <f>5642928.83+599598.23-99826.58</f>
        <v>6142700.4800000004</v>
      </c>
      <c r="P141" s="119">
        <v>5756765</v>
      </c>
      <c r="Q141" s="119">
        <f>6783717+10000</f>
        <v>6793717</v>
      </c>
      <c r="R141" s="202">
        <f>6583717+10000</f>
        <v>6593717</v>
      </c>
      <c r="S141" s="202">
        <f>6583717</f>
        <v>6583717</v>
      </c>
    </row>
    <row r="142" spans="1:19" ht="285" x14ac:dyDescent="0.25">
      <c r="A142" s="211"/>
      <c r="B142" s="210"/>
      <c r="C142" s="211"/>
      <c r="D142" s="209"/>
      <c r="E142" s="9" t="s">
        <v>22</v>
      </c>
      <c r="F142" s="7" t="s">
        <v>25</v>
      </c>
      <c r="G142" s="9" t="s">
        <v>23</v>
      </c>
      <c r="H142" s="10" t="s">
        <v>27</v>
      </c>
      <c r="I142" s="11" t="s">
        <v>25</v>
      </c>
      <c r="J142" s="10" t="s">
        <v>28</v>
      </c>
      <c r="K142" s="10" t="s">
        <v>243</v>
      </c>
      <c r="L142" s="10"/>
      <c r="M142" s="10" t="s">
        <v>244</v>
      </c>
      <c r="N142" s="203"/>
      <c r="O142" s="203"/>
      <c r="P142" s="120"/>
      <c r="Q142" s="120"/>
      <c r="R142" s="203"/>
      <c r="S142" s="203"/>
    </row>
    <row r="143" spans="1:19" ht="90" x14ac:dyDescent="0.25">
      <c r="A143" s="204">
        <v>2206</v>
      </c>
      <c r="B143" s="206" t="s">
        <v>462</v>
      </c>
      <c r="C143" s="204">
        <v>909</v>
      </c>
      <c r="D143" s="208" t="s">
        <v>242</v>
      </c>
      <c r="E143" s="10" t="s">
        <v>20</v>
      </c>
      <c r="F143" s="10" t="s">
        <v>37</v>
      </c>
      <c r="G143" s="10" t="s">
        <v>21</v>
      </c>
      <c r="H143" s="13"/>
      <c r="I143" s="10"/>
      <c r="J143" s="10"/>
      <c r="K143" s="14" t="s">
        <v>245</v>
      </c>
      <c r="L143" s="10"/>
      <c r="M143" s="10" t="s">
        <v>246</v>
      </c>
      <c r="N143" s="202">
        <v>8516487.4800000004</v>
      </c>
      <c r="O143" s="214">
        <v>8503135.5199999996</v>
      </c>
      <c r="P143" s="117">
        <v>8703241</v>
      </c>
      <c r="Q143" s="117">
        <v>8689642</v>
      </c>
      <c r="R143" s="214">
        <v>8889645</v>
      </c>
      <c r="S143" s="214">
        <v>8889642</v>
      </c>
    </row>
    <row r="144" spans="1:19" ht="108.75" customHeight="1" x14ac:dyDescent="0.25">
      <c r="A144" s="211"/>
      <c r="B144" s="210"/>
      <c r="C144" s="211"/>
      <c r="D144" s="209"/>
      <c r="E144" s="10"/>
      <c r="F144" s="10"/>
      <c r="G144" s="10"/>
      <c r="H144" s="10"/>
      <c r="I144" s="10"/>
      <c r="J144" s="10"/>
      <c r="K144" s="10" t="s">
        <v>29</v>
      </c>
      <c r="L144" s="7" t="s">
        <v>39</v>
      </c>
      <c r="M144" s="10" t="s">
        <v>41</v>
      </c>
      <c r="N144" s="203"/>
      <c r="O144" s="215"/>
      <c r="P144" s="118"/>
      <c r="Q144" s="118"/>
      <c r="R144" s="215"/>
      <c r="S144" s="215"/>
    </row>
    <row r="145" spans="1:19" s="23" customFormat="1" ht="242.25" x14ac:dyDescent="0.2">
      <c r="A145" s="143">
        <v>2600</v>
      </c>
      <c r="B145" s="145" t="s">
        <v>494</v>
      </c>
      <c r="C145" s="17"/>
      <c r="D145" s="26"/>
      <c r="E145" s="17"/>
      <c r="F145" s="17"/>
      <c r="G145" s="17"/>
      <c r="H145" s="17"/>
      <c r="I145" s="17"/>
      <c r="J145" s="17"/>
      <c r="K145" s="17"/>
      <c r="L145" s="17"/>
      <c r="M145" s="17"/>
      <c r="N145" s="47">
        <f t="shared" ref="N145:S145" si="29">N146+N147</f>
        <v>106687100</v>
      </c>
      <c r="O145" s="47">
        <f t="shared" si="29"/>
        <v>91307897</v>
      </c>
      <c r="P145" s="47">
        <f t="shared" si="29"/>
        <v>97115400</v>
      </c>
      <c r="Q145" s="47">
        <f t="shared" si="29"/>
        <v>89957700</v>
      </c>
      <c r="R145" s="47">
        <f t="shared" si="29"/>
        <v>89957700</v>
      </c>
      <c r="S145" s="47">
        <f t="shared" si="29"/>
        <v>89957700</v>
      </c>
    </row>
    <row r="146" spans="1:19" ht="255" x14ac:dyDescent="0.25">
      <c r="A146" s="12">
        <v>2670</v>
      </c>
      <c r="B146" s="10" t="s">
        <v>467</v>
      </c>
      <c r="C146" s="12">
        <v>909</v>
      </c>
      <c r="D146" s="21" t="s">
        <v>248</v>
      </c>
      <c r="E146" s="10" t="s">
        <v>83</v>
      </c>
      <c r="F146" s="10" t="s">
        <v>325</v>
      </c>
      <c r="G146" s="10" t="s">
        <v>85</v>
      </c>
      <c r="H146" s="10" t="s">
        <v>326</v>
      </c>
      <c r="I146" s="10" t="s">
        <v>64</v>
      </c>
      <c r="J146" s="10" t="s">
        <v>327</v>
      </c>
      <c r="K146" s="10" t="s">
        <v>518</v>
      </c>
      <c r="L146" s="10"/>
      <c r="M146" s="10" t="s">
        <v>328</v>
      </c>
      <c r="N146" s="46">
        <v>105672200</v>
      </c>
      <c r="O146" s="46">
        <v>90293531.599999994</v>
      </c>
      <c r="P146" s="46">
        <v>95899100</v>
      </c>
      <c r="Q146" s="46">
        <v>88741400</v>
      </c>
      <c r="R146" s="46">
        <v>88741400</v>
      </c>
      <c r="S146" s="46">
        <v>88741400</v>
      </c>
    </row>
    <row r="147" spans="1:19" ht="114.75" customHeight="1" x14ac:dyDescent="0.25">
      <c r="A147" s="204">
        <v>2660</v>
      </c>
      <c r="B147" s="206" t="s">
        <v>468</v>
      </c>
      <c r="C147" s="204">
        <v>909</v>
      </c>
      <c r="D147" s="208" t="s">
        <v>58</v>
      </c>
      <c r="E147" s="206" t="s">
        <v>83</v>
      </c>
      <c r="F147" s="206" t="s">
        <v>329</v>
      </c>
      <c r="G147" s="204" t="s">
        <v>85</v>
      </c>
      <c r="H147" s="206" t="s">
        <v>330</v>
      </c>
      <c r="I147" s="206" t="s">
        <v>64</v>
      </c>
      <c r="J147" s="206" t="s">
        <v>331</v>
      </c>
      <c r="K147" s="10" t="s">
        <v>332</v>
      </c>
      <c r="L147" s="10"/>
      <c r="M147" s="10" t="s">
        <v>519</v>
      </c>
      <c r="N147" s="202">
        <v>1014900</v>
      </c>
      <c r="O147" s="202">
        <v>1014365.4</v>
      </c>
      <c r="P147" s="202">
        <v>1216300</v>
      </c>
      <c r="Q147" s="202">
        <v>1216300</v>
      </c>
      <c r="R147" s="202">
        <v>1216300</v>
      </c>
      <c r="S147" s="202">
        <v>1216300</v>
      </c>
    </row>
    <row r="148" spans="1:19" ht="105" x14ac:dyDescent="0.25">
      <c r="A148" s="205"/>
      <c r="B148" s="207"/>
      <c r="C148" s="205"/>
      <c r="D148" s="209"/>
      <c r="E148" s="210"/>
      <c r="F148" s="210"/>
      <c r="G148" s="211"/>
      <c r="H148" s="210"/>
      <c r="I148" s="210"/>
      <c r="J148" s="210"/>
      <c r="K148" s="10" t="s">
        <v>520</v>
      </c>
      <c r="L148" s="10"/>
      <c r="M148" s="10" t="s">
        <v>521</v>
      </c>
      <c r="N148" s="203"/>
      <c r="O148" s="203"/>
      <c r="P148" s="203"/>
      <c r="Q148" s="203"/>
      <c r="R148" s="203"/>
      <c r="S148" s="203"/>
    </row>
    <row r="149" spans="1:19" s="23" customFormat="1" ht="57" x14ac:dyDescent="0.2">
      <c r="A149" s="33"/>
      <c r="B149" s="32" t="s">
        <v>333</v>
      </c>
      <c r="C149" s="33">
        <v>911</v>
      </c>
      <c r="D149" s="34"/>
      <c r="E149" s="32"/>
      <c r="F149" s="32"/>
      <c r="G149" s="32"/>
      <c r="H149" s="32"/>
      <c r="I149" s="32"/>
      <c r="J149" s="32"/>
      <c r="K149" s="32"/>
      <c r="L149" s="32"/>
      <c r="M149" s="32"/>
      <c r="N149" s="52">
        <f>N150+N159</f>
        <v>92104369</v>
      </c>
      <c r="O149" s="52">
        <f t="shared" ref="O149:S149" si="30">O150+O159</f>
        <v>89914756.199999988</v>
      </c>
      <c r="P149" s="52">
        <f t="shared" si="30"/>
        <v>111863445</v>
      </c>
      <c r="Q149" s="52">
        <f t="shared" si="30"/>
        <v>106771194</v>
      </c>
      <c r="R149" s="52">
        <f t="shared" si="30"/>
        <v>102254608</v>
      </c>
      <c r="S149" s="52">
        <f t="shared" si="30"/>
        <v>99494292</v>
      </c>
    </row>
    <row r="150" spans="1:19" s="23" customFormat="1" ht="128.25" x14ac:dyDescent="0.2">
      <c r="A150" s="139">
        <v>2100</v>
      </c>
      <c r="B150" s="148" t="s">
        <v>495</v>
      </c>
      <c r="C150" s="17"/>
      <c r="D150" s="26"/>
      <c r="E150" s="17"/>
      <c r="F150" s="17"/>
      <c r="G150" s="17"/>
      <c r="H150" s="17"/>
      <c r="I150" s="17"/>
      <c r="J150" s="17"/>
      <c r="K150" s="17"/>
      <c r="L150" s="17"/>
      <c r="M150" s="17"/>
      <c r="N150" s="47">
        <f>N151+N154+N156</f>
        <v>76926052</v>
      </c>
      <c r="O150" s="47">
        <f t="shared" ref="O150:S150" si="31">O151+O154+O156</f>
        <v>74859279.699999988</v>
      </c>
      <c r="P150" s="47">
        <f t="shared" si="31"/>
        <v>85594259</v>
      </c>
      <c r="Q150" s="47">
        <f t="shared" si="31"/>
        <v>81861914</v>
      </c>
      <c r="R150" s="47">
        <f t="shared" si="31"/>
        <v>77476710</v>
      </c>
      <c r="S150" s="47">
        <f t="shared" si="31"/>
        <v>75006569</v>
      </c>
    </row>
    <row r="151" spans="1:19" ht="98.25" customHeight="1" x14ac:dyDescent="0.25">
      <c r="A151" s="204">
        <v>2117</v>
      </c>
      <c r="B151" s="206" t="s">
        <v>188</v>
      </c>
      <c r="C151" s="204">
        <v>911</v>
      </c>
      <c r="D151" s="208" t="s">
        <v>337</v>
      </c>
      <c r="E151" s="10" t="s">
        <v>20</v>
      </c>
      <c r="F151" s="10" t="s">
        <v>190</v>
      </c>
      <c r="G151" s="10" t="s">
        <v>114</v>
      </c>
      <c r="H151" s="10" t="s">
        <v>193</v>
      </c>
      <c r="I151" s="10" t="s">
        <v>64</v>
      </c>
      <c r="J151" s="10" t="s">
        <v>194</v>
      </c>
      <c r="K151" s="10" t="s">
        <v>29</v>
      </c>
      <c r="L151" s="10" t="s">
        <v>196</v>
      </c>
      <c r="M151" s="10" t="s">
        <v>30</v>
      </c>
      <c r="N151" s="214">
        <v>44781393.340000004</v>
      </c>
      <c r="O151" s="214">
        <v>44104272.219999999</v>
      </c>
      <c r="P151" s="214"/>
      <c r="Q151" s="214"/>
      <c r="R151" s="214"/>
      <c r="S151" s="214"/>
    </row>
    <row r="152" spans="1:19" ht="145.5" customHeight="1" x14ac:dyDescent="0.25">
      <c r="A152" s="228"/>
      <c r="B152" s="230"/>
      <c r="C152" s="228"/>
      <c r="D152" s="229"/>
      <c r="E152" s="10"/>
      <c r="F152" s="10"/>
      <c r="G152" s="10"/>
      <c r="H152" s="10"/>
      <c r="I152" s="10"/>
      <c r="J152" s="10"/>
      <c r="K152" s="10" t="s">
        <v>443</v>
      </c>
      <c r="L152" s="10"/>
      <c r="M152" s="10" t="s">
        <v>444</v>
      </c>
      <c r="N152" s="216"/>
      <c r="O152" s="216"/>
      <c r="P152" s="216"/>
      <c r="Q152" s="216"/>
      <c r="R152" s="216"/>
      <c r="S152" s="216"/>
    </row>
    <row r="153" spans="1:19" ht="246.75" customHeight="1" x14ac:dyDescent="0.25">
      <c r="A153" s="211"/>
      <c r="B153" s="210"/>
      <c r="C153" s="211"/>
      <c r="D153" s="209"/>
      <c r="E153" s="10"/>
      <c r="F153" s="10"/>
      <c r="G153" s="10"/>
      <c r="H153" s="10"/>
      <c r="I153" s="10"/>
      <c r="J153" s="10"/>
      <c r="K153" s="10" t="s">
        <v>433</v>
      </c>
      <c r="L153" s="10"/>
      <c r="M153" s="10" t="s">
        <v>434</v>
      </c>
      <c r="N153" s="215"/>
      <c r="O153" s="215"/>
      <c r="P153" s="215"/>
      <c r="Q153" s="215"/>
      <c r="R153" s="215"/>
      <c r="S153" s="215"/>
    </row>
    <row r="154" spans="1:19" ht="90" x14ac:dyDescent="0.25">
      <c r="A154" s="204">
        <v>2124</v>
      </c>
      <c r="B154" s="206" t="s">
        <v>346</v>
      </c>
      <c r="C154" s="204">
        <v>911</v>
      </c>
      <c r="D154" s="208" t="s">
        <v>347</v>
      </c>
      <c r="E154" s="10" t="s">
        <v>20</v>
      </c>
      <c r="F154" s="10" t="s">
        <v>348</v>
      </c>
      <c r="G154" s="10" t="s">
        <v>114</v>
      </c>
      <c r="H154" s="10"/>
      <c r="I154" s="10"/>
      <c r="J154" s="10"/>
      <c r="K154" s="10" t="s">
        <v>29</v>
      </c>
      <c r="L154" s="10" t="s">
        <v>196</v>
      </c>
      <c r="M154" s="10" t="s">
        <v>30</v>
      </c>
      <c r="N154" s="214">
        <v>20270574</v>
      </c>
      <c r="O154" s="214">
        <v>19982586.41</v>
      </c>
      <c r="P154" s="61">
        <v>70134014</v>
      </c>
      <c r="Q154" s="61">
        <v>64677790</v>
      </c>
      <c r="R154" s="214">
        <v>61486886</v>
      </c>
      <c r="S154" s="214">
        <v>59093677</v>
      </c>
    </row>
    <row r="155" spans="1:19" ht="165" x14ac:dyDescent="0.25">
      <c r="A155" s="211"/>
      <c r="B155" s="210"/>
      <c r="C155" s="211"/>
      <c r="D155" s="209"/>
      <c r="E155" s="10" t="s">
        <v>349</v>
      </c>
      <c r="F155" s="10" t="s">
        <v>350</v>
      </c>
      <c r="G155" s="10" t="s">
        <v>351</v>
      </c>
      <c r="H155" s="10"/>
      <c r="I155" s="10"/>
      <c r="J155" s="10"/>
      <c r="K155" s="10" t="s">
        <v>435</v>
      </c>
      <c r="L155" s="10"/>
      <c r="M155" s="10" t="s">
        <v>436</v>
      </c>
      <c r="N155" s="215"/>
      <c r="O155" s="215"/>
      <c r="P155" s="62"/>
      <c r="Q155" s="62"/>
      <c r="R155" s="215"/>
      <c r="S155" s="215"/>
    </row>
    <row r="156" spans="1:19" ht="90" x14ac:dyDescent="0.25">
      <c r="A156" s="204">
        <v>2139</v>
      </c>
      <c r="B156" s="204" t="s">
        <v>338</v>
      </c>
      <c r="C156" s="204">
        <v>911</v>
      </c>
      <c r="D156" s="208" t="s">
        <v>339</v>
      </c>
      <c r="E156" s="206" t="s">
        <v>20</v>
      </c>
      <c r="F156" s="206" t="s">
        <v>340</v>
      </c>
      <c r="G156" s="206" t="s">
        <v>114</v>
      </c>
      <c r="H156" s="10" t="s">
        <v>341</v>
      </c>
      <c r="I156" s="10" t="s">
        <v>342</v>
      </c>
      <c r="J156" s="10" t="s">
        <v>343</v>
      </c>
      <c r="K156" s="10" t="s">
        <v>29</v>
      </c>
      <c r="L156" s="10" t="s">
        <v>196</v>
      </c>
      <c r="M156" s="10" t="s">
        <v>30</v>
      </c>
      <c r="N156" s="214">
        <v>11874084.66</v>
      </c>
      <c r="O156" s="214">
        <v>10772421.07</v>
      </c>
      <c r="P156" s="61">
        <v>15460245</v>
      </c>
      <c r="Q156" s="61">
        <v>17184124</v>
      </c>
      <c r="R156" s="214">
        <v>15989824</v>
      </c>
      <c r="S156" s="214">
        <v>15912892</v>
      </c>
    </row>
    <row r="157" spans="1:19" ht="30" x14ac:dyDescent="0.25">
      <c r="A157" s="228"/>
      <c r="B157" s="228"/>
      <c r="C157" s="228"/>
      <c r="D157" s="229"/>
      <c r="E157" s="230"/>
      <c r="F157" s="230"/>
      <c r="G157" s="230"/>
      <c r="H157" s="10"/>
      <c r="I157" s="10"/>
      <c r="J157" s="10"/>
      <c r="K157" s="27" t="s">
        <v>442</v>
      </c>
      <c r="L157" s="10"/>
      <c r="M157" s="10" t="s">
        <v>441</v>
      </c>
      <c r="N157" s="216"/>
      <c r="O157" s="216"/>
      <c r="P157" s="63"/>
      <c r="Q157" s="63"/>
      <c r="R157" s="216"/>
      <c r="S157" s="216"/>
    </row>
    <row r="158" spans="1:19" ht="105" x14ac:dyDescent="0.25">
      <c r="A158" s="228"/>
      <c r="B158" s="228"/>
      <c r="C158" s="228"/>
      <c r="D158" s="229"/>
      <c r="E158" s="210"/>
      <c r="F158" s="210"/>
      <c r="G158" s="210"/>
      <c r="H158" s="10"/>
      <c r="I158" s="10"/>
      <c r="J158" s="10"/>
      <c r="K158" s="10" t="s">
        <v>344</v>
      </c>
      <c r="L158" s="10"/>
      <c r="M158" s="10" t="s">
        <v>345</v>
      </c>
      <c r="N158" s="215"/>
      <c r="O158" s="215"/>
      <c r="P158" s="62"/>
      <c r="Q158" s="62"/>
      <c r="R158" s="215"/>
      <c r="S158" s="215"/>
    </row>
    <row r="159" spans="1:19" s="23" customFormat="1" ht="171" x14ac:dyDescent="0.2">
      <c r="A159" s="99">
        <v>2200</v>
      </c>
      <c r="B159" s="31" t="s">
        <v>493</v>
      </c>
      <c r="C159" s="17"/>
      <c r="D159" s="26"/>
      <c r="E159" s="17"/>
      <c r="F159" s="17"/>
      <c r="G159" s="17"/>
      <c r="H159" s="17"/>
      <c r="I159" s="17"/>
      <c r="J159" s="17"/>
      <c r="K159" s="17"/>
      <c r="L159" s="17"/>
      <c r="M159" s="17"/>
      <c r="N159" s="47">
        <f t="shared" ref="N159:S159" si="32">N160+N162</f>
        <v>15178317</v>
      </c>
      <c r="O159" s="47">
        <f t="shared" si="32"/>
        <v>15055476.5</v>
      </c>
      <c r="P159" s="47">
        <f t="shared" si="32"/>
        <v>26269186</v>
      </c>
      <c r="Q159" s="47">
        <f t="shared" si="32"/>
        <v>24909280</v>
      </c>
      <c r="R159" s="47">
        <f t="shared" si="32"/>
        <v>24777898</v>
      </c>
      <c r="S159" s="47">
        <f t="shared" si="32"/>
        <v>24487723</v>
      </c>
    </row>
    <row r="160" spans="1:19" ht="105" x14ac:dyDescent="0.25">
      <c r="A160" s="204">
        <v>2201</v>
      </c>
      <c r="B160" s="206" t="s">
        <v>461</v>
      </c>
      <c r="C160" s="204">
        <v>911</v>
      </c>
      <c r="D160" s="208" t="s">
        <v>334</v>
      </c>
      <c r="E160" s="10" t="s">
        <v>20</v>
      </c>
      <c r="F160" s="10" t="s">
        <v>34</v>
      </c>
      <c r="G160" s="9" t="s">
        <v>21</v>
      </c>
      <c r="H160" s="10" t="s">
        <v>24</v>
      </c>
      <c r="I160" s="11" t="s">
        <v>25</v>
      </c>
      <c r="J160" s="9" t="s">
        <v>26</v>
      </c>
      <c r="K160" s="10" t="s">
        <v>29</v>
      </c>
      <c r="L160" s="4"/>
      <c r="M160" s="10" t="s">
        <v>30</v>
      </c>
      <c r="N160" s="214">
        <v>2569897</v>
      </c>
      <c r="O160" s="214">
        <v>2473956.52</v>
      </c>
      <c r="P160" s="117">
        <v>2713290</v>
      </c>
      <c r="Q160" s="117">
        <v>3168014</v>
      </c>
      <c r="R160" s="214">
        <v>3036632</v>
      </c>
      <c r="S160" s="214">
        <v>3036014</v>
      </c>
    </row>
    <row r="161" spans="1:19" ht="285" x14ac:dyDescent="0.25">
      <c r="A161" s="211"/>
      <c r="B161" s="210"/>
      <c r="C161" s="211"/>
      <c r="D161" s="209"/>
      <c r="E161" s="9" t="s">
        <v>22</v>
      </c>
      <c r="F161" s="7" t="s">
        <v>25</v>
      </c>
      <c r="G161" s="9" t="s">
        <v>23</v>
      </c>
      <c r="H161" s="10" t="s">
        <v>27</v>
      </c>
      <c r="I161" s="11" t="s">
        <v>25</v>
      </c>
      <c r="J161" s="10" t="s">
        <v>28</v>
      </c>
      <c r="K161" s="10" t="s">
        <v>335</v>
      </c>
      <c r="L161" s="11"/>
      <c r="M161" s="10" t="s">
        <v>336</v>
      </c>
      <c r="N161" s="215"/>
      <c r="O161" s="215"/>
      <c r="P161" s="118"/>
      <c r="Q161" s="118"/>
      <c r="R161" s="215"/>
      <c r="S161" s="215"/>
    </row>
    <row r="162" spans="1:19" ht="94.5" customHeight="1" x14ac:dyDescent="0.25">
      <c r="A162" s="204">
        <v>2206</v>
      </c>
      <c r="B162" s="206" t="s">
        <v>462</v>
      </c>
      <c r="C162" s="204">
        <v>911</v>
      </c>
      <c r="D162" s="208" t="s">
        <v>334</v>
      </c>
      <c r="E162" s="206" t="s">
        <v>20</v>
      </c>
      <c r="F162" s="206" t="s">
        <v>37</v>
      </c>
      <c r="G162" s="206" t="s">
        <v>21</v>
      </c>
      <c r="H162" s="217"/>
      <c r="I162" s="204"/>
      <c r="J162" s="204"/>
      <c r="K162" s="10" t="s">
        <v>29</v>
      </c>
      <c r="L162" s="4"/>
      <c r="M162" s="10" t="s">
        <v>30</v>
      </c>
      <c r="N162" s="214">
        <v>12608420</v>
      </c>
      <c r="O162" s="214">
        <v>12581519.98</v>
      </c>
      <c r="P162" s="117">
        <v>23555896</v>
      </c>
      <c r="Q162" s="117">
        <v>21741266</v>
      </c>
      <c r="R162" s="214">
        <v>21741266</v>
      </c>
      <c r="S162" s="214">
        <v>21451709</v>
      </c>
    </row>
    <row r="163" spans="1:19" ht="103.5" customHeight="1" x14ac:dyDescent="0.25">
      <c r="A163" s="211"/>
      <c r="B163" s="210"/>
      <c r="C163" s="211"/>
      <c r="D163" s="209"/>
      <c r="E163" s="210"/>
      <c r="F163" s="210"/>
      <c r="G163" s="210"/>
      <c r="H163" s="218"/>
      <c r="I163" s="211"/>
      <c r="J163" s="211"/>
      <c r="K163" s="10" t="s">
        <v>439</v>
      </c>
      <c r="L163" s="4"/>
      <c r="M163" s="10" t="s">
        <v>440</v>
      </c>
      <c r="N163" s="215"/>
      <c r="O163" s="215"/>
      <c r="P163" s="118"/>
      <c r="Q163" s="118"/>
      <c r="R163" s="215"/>
      <c r="S163" s="215"/>
    </row>
    <row r="164" spans="1:19" s="23" customFormat="1" ht="28.5" x14ac:dyDescent="0.2">
      <c r="A164" s="36"/>
      <c r="B164" s="35" t="s">
        <v>352</v>
      </c>
      <c r="C164" s="36">
        <v>915</v>
      </c>
      <c r="D164" s="37"/>
      <c r="E164" s="35"/>
      <c r="F164" s="35"/>
      <c r="G164" s="35"/>
      <c r="H164" s="35"/>
      <c r="I164" s="35"/>
      <c r="J164" s="35"/>
      <c r="K164" s="35"/>
      <c r="L164" s="35"/>
      <c r="M164" s="35"/>
      <c r="N164" s="48">
        <f>N165+N177</f>
        <v>112365195.17</v>
      </c>
      <c r="O164" s="48">
        <f t="shared" ref="O164:S164" si="33">O165+O177</f>
        <v>111873107.10000001</v>
      </c>
      <c r="P164" s="48">
        <f t="shared" si="33"/>
        <v>106613550</v>
      </c>
      <c r="Q164" s="48">
        <f t="shared" si="33"/>
        <v>104331657</v>
      </c>
      <c r="R164" s="48">
        <f t="shared" si="33"/>
        <v>95876137</v>
      </c>
      <c r="S164" s="48">
        <f t="shared" si="33"/>
        <v>94803639</v>
      </c>
    </row>
    <row r="165" spans="1:19" s="23" customFormat="1" ht="128.25" x14ac:dyDescent="0.2">
      <c r="A165" s="139">
        <v>2100</v>
      </c>
      <c r="B165" s="148" t="s">
        <v>495</v>
      </c>
      <c r="C165" s="17"/>
      <c r="D165" s="26"/>
      <c r="E165" s="17"/>
      <c r="F165" s="17"/>
      <c r="G165" s="17"/>
      <c r="H165" s="17"/>
      <c r="I165" s="17"/>
      <c r="J165" s="17"/>
      <c r="K165" s="17"/>
      <c r="L165" s="17"/>
      <c r="M165" s="17"/>
      <c r="N165" s="175">
        <f>N166+N169+N173</f>
        <v>110678742.5</v>
      </c>
      <c r="O165" s="175">
        <f t="shared" ref="O165:S165" si="34">O166+O169+O173</f>
        <v>110196306.06</v>
      </c>
      <c r="P165" s="175">
        <f t="shared" si="34"/>
        <v>103993369</v>
      </c>
      <c r="Q165" s="175">
        <f t="shared" si="34"/>
        <v>101478733</v>
      </c>
      <c r="R165" s="175">
        <f t="shared" si="34"/>
        <v>93122285</v>
      </c>
      <c r="S165" s="175">
        <f t="shared" si="34"/>
        <v>92059287</v>
      </c>
    </row>
    <row r="166" spans="1:19" ht="93" customHeight="1" x14ac:dyDescent="0.25">
      <c r="A166" s="204">
        <v>2117</v>
      </c>
      <c r="B166" s="206" t="s">
        <v>188</v>
      </c>
      <c r="C166" s="204">
        <v>915</v>
      </c>
      <c r="D166" s="208" t="s">
        <v>337</v>
      </c>
      <c r="E166" s="10" t="s">
        <v>20</v>
      </c>
      <c r="F166" s="10" t="s">
        <v>190</v>
      </c>
      <c r="G166" s="10" t="s">
        <v>114</v>
      </c>
      <c r="H166" s="10" t="s">
        <v>193</v>
      </c>
      <c r="I166" s="10" t="s">
        <v>64</v>
      </c>
      <c r="J166" s="10" t="s">
        <v>194</v>
      </c>
      <c r="K166" s="10" t="s">
        <v>29</v>
      </c>
      <c r="L166" s="10" t="s">
        <v>196</v>
      </c>
      <c r="M166" s="86" t="s">
        <v>30</v>
      </c>
      <c r="N166" s="226">
        <v>40993034.390000001</v>
      </c>
      <c r="O166" s="226">
        <v>40548087.619999997</v>
      </c>
      <c r="P166" s="195">
        <v>37964154</v>
      </c>
      <c r="Q166" s="195">
        <v>39422989</v>
      </c>
      <c r="R166" s="226">
        <v>37779540</v>
      </c>
      <c r="S166" s="214">
        <v>37754540</v>
      </c>
    </row>
    <row r="167" spans="1:19" ht="120" x14ac:dyDescent="0.25">
      <c r="A167" s="211"/>
      <c r="B167" s="210"/>
      <c r="C167" s="211"/>
      <c r="D167" s="209"/>
      <c r="E167" s="10"/>
      <c r="F167" s="10"/>
      <c r="G167" s="10"/>
      <c r="H167" s="10"/>
      <c r="I167" s="10"/>
      <c r="J167" s="10"/>
      <c r="K167" s="10" t="s">
        <v>437</v>
      </c>
      <c r="L167" s="10"/>
      <c r="M167" s="86" t="s">
        <v>438</v>
      </c>
      <c r="N167" s="227"/>
      <c r="O167" s="227"/>
      <c r="P167" s="196"/>
      <c r="Q167" s="196"/>
      <c r="R167" s="227"/>
      <c r="S167" s="216"/>
    </row>
    <row r="168" spans="1:19" ht="135" x14ac:dyDescent="0.25">
      <c r="A168" s="191"/>
      <c r="B168" s="193"/>
      <c r="C168" s="191"/>
      <c r="D168" s="192"/>
      <c r="E168" s="10"/>
      <c r="F168" s="10"/>
      <c r="G168" s="10"/>
      <c r="H168" s="10"/>
      <c r="I168" s="10"/>
      <c r="J168" s="10"/>
      <c r="K168" s="10" t="s">
        <v>526</v>
      </c>
      <c r="L168" s="10"/>
      <c r="M168" s="86" t="s">
        <v>527</v>
      </c>
      <c r="N168" s="194"/>
      <c r="O168" s="194"/>
      <c r="P168" s="194"/>
      <c r="Q168" s="194"/>
      <c r="R168" s="194"/>
      <c r="S168" s="189"/>
    </row>
    <row r="169" spans="1:19" ht="165" x14ac:dyDescent="0.25">
      <c r="A169" s="204">
        <v>2120</v>
      </c>
      <c r="B169" s="206" t="s">
        <v>355</v>
      </c>
      <c r="C169" s="204">
        <v>915</v>
      </c>
      <c r="D169" s="208" t="s">
        <v>356</v>
      </c>
      <c r="E169" s="10" t="s">
        <v>20</v>
      </c>
      <c r="F169" s="10" t="s">
        <v>357</v>
      </c>
      <c r="G169" s="10" t="s">
        <v>114</v>
      </c>
      <c r="H169" s="10" t="s">
        <v>363</v>
      </c>
      <c r="I169" s="10" t="s">
        <v>350</v>
      </c>
      <c r="J169" s="10" t="s">
        <v>364</v>
      </c>
      <c r="K169" s="10" t="s">
        <v>365</v>
      </c>
      <c r="L169" s="10"/>
      <c r="M169" s="10" t="s">
        <v>366</v>
      </c>
      <c r="N169" s="216">
        <v>30980934.149999999</v>
      </c>
      <c r="O169" s="216">
        <v>30964877.800000001</v>
      </c>
      <c r="P169" s="190">
        <v>30597733</v>
      </c>
      <c r="Q169" s="190">
        <v>26319990</v>
      </c>
      <c r="R169" s="216">
        <v>24131408</v>
      </c>
      <c r="S169" s="216">
        <v>23861408</v>
      </c>
    </row>
    <row r="170" spans="1:19" ht="135" x14ac:dyDescent="0.25">
      <c r="A170" s="228"/>
      <c r="B170" s="230"/>
      <c r="C170" s="228"/>
      <c r="D170" s="229"/>
      <c r="E170" s="10" t="s">
        <v>358</v>
      </c>
      <c r="F170" s="10" t="s">
        <v>64</v>
      </c>
      <c r="G170" s="10" t="s">
        <v>359</v>
      </c>
      <c r="H170" s="10"/>
      <c r="I170" s="10"/>
      <c r="J170" s="10"/>
      <c r="K170" s="10" t="s">
        <v>367</v>
      </c>
      <c r="L170" s="10"/>
      <c r="M170" s="10" t="s">
        <v>366</v>
      </c>
      <c r="N170" s="216"/>
      <c r="O170" s="216"/>
      <c r="P170" s="63"/>
      <c r="Q170" s="63"/>
      <c r="R170" s="216"/>
      <c r="S170" s="216"/>
    </row>
    <row r="171" spans="1:19" ht="120" x14ac:dyDescent="0.25">
      <c r="A171" s="228"/>
      <c r="B171" s="230"/>
      <c r="C171" s="228"/>
      <c r="D171" s="229"/>
      <c r="E171" s="10" t="s">
        <v>360</v>
      </c>
      <c r="F171" s="10" t="s">
        <v>362</v>
      </c>
      <c r="G171" s="10" t="s">
        <v>361</v>
      </c>
      <c r="H171" s="10"/>
      <c r="I171" s="10"/>
      <c r="J171" s="10"/>
      <c r="K171" s="10" t="s">
        <v>368</v>
      </c>
      <c r="L171" s="10"/>
      <c r="M171" s="10" t="s">
        <v>369</v>
      </c>
      <c r="N171" s="216"/>
      <c r="O171" s="216"/>
      <c r="P171" s="63"/>
      <c r="Q171" s="63"/>
      <c r="R171" s="216"/>
      <c r="S171" s="216"/>
    </row>
    <row r="172" spans="1:19" ht="90" x14ac:dyDescent="0.25">
      <c r="A172" s="211"/>
      <c r="B172" s="210"/>
      <c r="C172" s="211"/>
      <c r="D172" s="209"/>
      <c r="E172" s="10"/>
      <c r="F172" s="10"/>
      <c r="G172" s="10"/>
      <c r="H172" s="10"/>
      <c r="I172" s="10"/>
      <c r="J172" s="10"/>
      <c r="K172" s="10" t="s">
        <v>370</v>
      </c>
      <c r="L172" s="10"/>
      <c r="M172" s="10" t="s">
        <v>371</v>
      </c>
      <c r="N172" s="215"/>
      <c r="O172" s="215"/>
      <c r="P172" s="62"/>
      <c r="Q172" s="62"/>
      <c r="R172" s="215"/>
      <c r="S172" s="215"/>
    </row>
    <row r="173" spans="1:19" ht="105" x14ac:dyDescent="0.25">
      <c r="A173" s="204">
        <v>2121</v>
      </c>
      <c r="B173" s="206" t="s">
        <v>372</v>
      </c>
      <c r="C173" s="204">
        <v>915</v>
      </c>
      <c r="D173" s="208" t="s">
        <v>356</v>
      </c>
      <c r="E173" s="10" t="s">
        <v>20</v>
      </c>
      <c r="F173" s="10" t="s">
        <v>373</v>
      </c>
      <c r="G173" s="10" t="s">
        <v>114</v>
      </c>
      <c r="H173" s="10" t="s">
        <v>288</v>
      </c>
      <c r="I173" s="10" t="s">
        <v>377</v>
      </c>
      <c r="J173" s="10" t="s">
        <v>289</v>
      </c>
      <c r="K173" s="10" t="s">
        <v>378</v>
      </c>
      <c r="L173" s="10"/>
      <c r="M173" s="10" t="s">
        <v>366</v>
      </c>
      <c r="N173" s="214">
        <f>69685708.11-30980934.15</f>
        <v>38704773.960000001</v>
      </c>
      <c r="O173" s="214">
        <f>69648218.44-30964877.8</f>
        <v>38683340.640000001</v>
      </c>
      <c r="P173" s="61">
        <v>35431482</v>
      </c>
      <c r="Q173" s="61">
        <v>35735754</v>
      </c>
      <c r="R173" s="214">
        <v>31211337</v>
      </c>
      <c r="S173" s="214">
        <v>30443339</v>
      </c>
    </row>
    <row r="174" spans="1:19" ht="150" x14ac:dyDescent="0.25">
      <c r="A174" s="228"/>
      <c r="B174" s="230"/>
      <c r="C174" s="228"/>
      <c r="D174" s="229"/>
      <c r="E174" s="10" t="s">
        <v>374</v>
      </c>
      <c r="F174" s="10" t="s">
        <v>375</v>
      </c>
      <c r="G174" s="10" t="s">
        <v>376</v>
      </c>
      <c r="H174" s="10"/>
      <c r="I174" s="10"/>
      <c r="J174" s="10"/>
      <c r="K174" s="10" t="s">
        <v>379</v>
      </c>
      <c r="L174" s="10"/>
      <c r="M174" s="10" t="s">
        <v>366</v>
      </c>
      <c r="N174" s="216"/>
      <c r="O174" s="216"/>
      <c r="P174" s="63"/>
      <c r="Q174" s="63"/>
      <c r="R174" s="216"/>
      <c r="S174" s="216"/>
    </row>
    <row r="175" spans="1:19" ht="165" x14ac:dyDescent="0.25">
      <c r="A175" s="228"/>
      <c r="B175" s="230"/>
      <c r="C175" s="228"/>
      <c r="D175" s="229"/>
      <c r="E175" s="10"/>
      <c r="F175" s="10"/>
      <c r="G175" s="10"/>
      <c r="H175" s="10"/>
      <c r="I175" s="10"/>
      <c r="J175" s="10"/>
      <c r="K175" s="10" t="s">
        <v>457</v>
      </c>
      <c r="L175" s="10"/>
      <c r="M175" s="10" t="s">
        <v>458</v>
      </c>
      <c r="N175" s="216"/>
      <c r="O175" s="216"/>
      <c r="P175" s="63"/>
      <c r="Q175" s="63"/>
      <c r="R175" s="216"/>
      <c r="S175" s="216"/>
    </row>
    <row r="176" spans="1:19" ht="150" x14ac:dyDescent="0.25">
      <c r="A176" s="211"/>
      <c r="B176" s="210"/>
      <c r="C176" s="211"/>
      <c r="D176" s="209"/>
      <c r="E176" s="10"/>
      <c r="F176" s="10"/>
      <c r="G176" s="10"/>
      <c r="H176" s="10"/>
      <c r="I176" s="10"/>
      <c r="J176" s="10"/>
      <c r="K176" s="10" t="s">
        <v>380</v>
      </c>
      <c r="L176" s="10"/>
      <c r="M176" s="10" t="s">
        <v>366</v>
      </c>
      <c r="N176" s="215"/>
      <c r="O176" s="215"/>
      <c r="P176" s="62"/>
      <c r="Q176" s="62"/>
      <c r="R176" s="215"/>
      <c r="S176" s="215"/>
    </row>
    <row r="177" spans="1:19" s="23" customFormat="1" ht="171" x14ac:dyDescent="0.2">
      <c r="A177" s="99">
        <v>2200</v>
      </c>
      <c r="B177" s="31" t="s">
        <v>493</v>
      </c>
      <c r="C177" s="17"/>
      <c r="D177" s="26"/>
      <c r="E177" s="17"/>
      <c r="F177" s="17"/>
      <c r="G177" s="17"/>
      <c r="H177" s="17"/>
      <c r="I177" s="17"/>
      <c r="J177" s="17"/>
      <c r="K177" s="17"/>
      <c r="L177" s="17"/>
      <c r="M177" s="17"/>
      <c r="N177" s="47">
        <f>N178</f>
        <v>1686452.67</v>
      </c>
      <c r="O177" s="47">
        <f t="shared" ref="O177:S177" si="35">O178</f>
        <v>1676801.04</v>
      </c>
      <c r="P177" s="47">
        <f t="shared" si="35"/>
        <v>2620181</v>
      </c>
      <c r="Q177" s="47">
        <f t="shared" si="35"/>
        <v>2852924</v>
      </c>
      <c r="R177" s="47">
        <f t="shared" si="35"/>
        <v>2753852</v>
      </c>
      <c r="S177" s="47">
        <f t="shared" si="35"/>
        <v>2744352</v>
      </c>
    </row>
    <row r="178" spans="1:19" ht="105" x14ac:dyDescent="0.25">
      <c r="A178" s="204">
        <v>2201</v>
      </c>
      <c r="B178" s="206" t="s">
        <v>461</v>
      </c>
      <c r="C178" s="204">
        <v>915</v>
      </c>
      <c r="D178" s="208" t="s">
        <v>353</v>
      </c>
      <c r="E178" s="10" t="s">
        <v>20</v>
      </c>
      <c r="F178" s="10" t="s">
        <v>34</v>
      </c>
      <c r="G178" s="9" t="s">
        <v>21</v>
      </c>
      <c r="H178" s="10" t="s">
        <v>24</v>
      </c>
      <c r="I178" s="11" t="s">
        <v>25</v>
      </c>
      <c r="J178" s="9" t="s">
        <v>26</v>
      </c>
      <c r="K178" s="10" t="s">
        <v>29</v>
      </c>
      <c r="L178" s="4"/>
      <c r="M178" s="10" t="s">
        <v>30</v>
      </c>
      <c r="N178" s="212">
        <v>1686452.67</v>
      </c>
      <c r="O178" s="212">
        <v>1676801.04</v>
      </c>
      <c r="P178" s="121">
        <v>2620181</v>
      </c>
      <c r="Q178" s="121">
        <v>2852924</v>
      </c>
      <c r="R178" s="212">
        <v>2753852</v>
      </c>
      <c r="S178" s="212">
        <v>2744352</v>
      </c>
    </row>
    <row r="179" spans="1:19" ht="285" x14ac:dyDescent="0.25">
      <c r="A179" s="211"/>
      <c r="B179" s="210"/>
      <c r="C179" s="211"/>
      <c r="D179" s="209"/>
      <c r="E179" s="9" t="s">
        <v>22</v>
      </c>
      <c r="F179" s="7" t="s">
        <v>25</v>
      </c>
      <c r="G179" s="9" t="s">
        <v>23</v>
      </c>
      <c r="H179" s="10" t="s">
        <v>27</v>
      </c>
      <c r="I179" s="11" t="s">
        <v>25</v>
      </c>
      <c r="J179" s="10" t="s">
        <v>28</v>
      </c>
      <c r="K179" s="10" t="s">
        <v>354</v>
      </c>
      <c r="L179" s="11"/>
      <c r="M179" s="10" t="s">
        <v>336</v>
      </c>
      <c r="N179" s="213"/>
      <c r="O179" s="213"/>
      <c r="P179" s="122"/>
      <c r="Q179" s="122"/>
      <c r="R179" s="213"/>
      <c r="S179" s="213"/>
    </row>
    <row r="180" spans="1:19" s="23" customFormat="1" ht="42.75" x14ac:dyDescent="0.2">
      <c r="A180" s="36"/>
      <c r="B180" s="35" t="s">
        <v>381</v>
      </c>
      <c r="C180" s="36">
        <v>916</v>
      </c>
      <c r="D180" s="37"/>
      <c r="E180" s="35"/>
      <c r="F180" s="35"/>
      <c r="G180" s="35"/>
      <c r="H180" s="35"/>
      <c r="I180" s="35"/>
      <c r="J180" s="35"/>
      <c r="K180" s="35"/>
      <c r="L180" s="35"/>
      <c r="M180" s="35"/>
      <c r="N180" s="48">
        <f>N181+N190</f>
        <v>10561308.529999999</v>
      </c>
      <c r="O180" s="48">
        <f t="shared" ref="O180:S180" si="36">O181+O190</f>
        <v>10445253.609999999</v>
      </c>
      <c r="P180" s="48">
        <f>P181+P190</f>
        <v>16255402</v>
      </c>
      <c r="Q180" s="48">
        <f t="shared" si="36"/>
        <v>11826025</v>
      </c>
      <c r="R180" s="48">
        <f t="shared" si="36"/>
        <v>10401025</v>
      </c>
      <c r="S180" s="48">
        <f t="shared" si="36"/>
        <v>9872233</v>
      </c>
    </row>
    <row r="181" spans="1:19" s="23" customFormat="1" ht="128.25" x14ac:dyDescent="0.2">
      <c r="A181" s="139">
        <v>2100</v>
      </c>
      <c r="B181" s="148" t="s">
        <v>495</v>
      </c>
      <c r="C181" s="38"/>
      <c r="D181" s="39"/>
      <c r="E181" s="38"/>
      <c r="F181" s="38"/>
      <c r="G181" s="38"/>
      <c r="H181" s="38"/>
      <c r="I181" s="38"/>
      <c r="J181" s="38"/>
      <c r="K181" s="38"/>
      <c r="L181" s="38"/>
      <c r="M181" s="38"/>
      <c r="N181" s="53">
        <f t="shared" ref="N181:S181" si="37">N182+N184+N186</f>
        <v>2093712.53</v>
      </c>
      <c r="O181" s="53">
        <f t="shared" si="37"/>
        <v>2093712.53</v>
      </c>
      <c r="P181" s="53">
        <f t="shared" si="37"/>
        <v>7441643</v>
      </c>
      <c r="Q181" s="53">
        <f t="shared" si="37"/>
        <v>1924500</v>
      </c>
      <c r="R181" s="53">
        <f t="shared" si="37"/>
        <v>539534</v>
      </c>
      <c r="S181" s="53">
        <f t="shared" si="37"/>
        <v>429500</v>
      </c>
    </row>
    <row r="182" spans="1:19" ht="75" x14ac:dyDescent="0.25">
      <c r="A182" s="204">
        <v>2130</v>
      </c>
      <c r="B182" s="206" t="s">
        <v>138</v>
      </c>
      <c r="C182" s="204">
        <v>916</v>
      </c>
      <c r="D182" s="208" t="s">
        <v>139</v>
      </c>
      <c r="E182" s="206" t="s">
        <v>20</v>
      </c>
      <c r="F182" s="206" t="s">
        <v>140</v>
      </c>
      <c r="G182" s="206" t="s">
        <v>114</v>
      </c>
      <c r="H182" s="10" t="s">
        <v>141</v>
      </c>
      <c r="I182" s="10" t="s">
        <v>142</v>
      </c>
      <c r="J182" s="10" t="s">
        <v>143</v>
      </c>
      <c r="K182" s="10" t="s">
        <v>29</v>
      </c>
      <c r="L182" s="10"/>
      <c r="M182" s="10" t="s">
        <v>41</v>
      </c>
      <c r="N182" s="214">
        <f>20000+51212.53+138000</f>
        <v>209212.53</v>
      </c>
      <c r="O182" s="214">
        <f>138000+51212.53+20000</f>
        <v>209212.53</v>
      </c>
      <c r="P182" s="61">
        <f>50000+500000+4443843+66500</f>
        <v>5060343</v>
      </c>
      <c r="Q182" s="61">
        <v>1425000</v>
      </c>
      <c r="R182" s="214">
        <v>230000</v>
      </c>
      <c r="S182" s="214">
        <v>130000</v>
      </c>
    </row>
    <row r="183" spans="1:19" ht="409.5" customHeight="1" x14ac:dyDescent="0.25">
      <c r="A183" s="211"/>
      <c r="B183" s="210"/>
      <c r="C183" s="211"/>
      <c r="D183" s="209"/>
      <c r="E183" s="210"/>
      <c r="F183" s="210"/>
      <c r="G183" s="210"/>
      <c r="H183" s="10"/>
      <c r="I183" s="10"/>
      <c r="J183" s="10"/>
      <c r="K183" s="10" t="s">
        <v>144</v>
      </c>
      <c r="L183" s="10"/>
      <c r="M183" s="10" t="s">
        <v>145</v>
      </c>
      <c r="N183" s="215"/>
      <c r="O183" s="215"/>
      <c r="P183" s="62"/>
      <c r="Q183" s="62"/>
      <c r="R183" s="215"/>
      <c r="S183" s="215"/>
    </row>
    <row r="184" spans="1:19" ht="90" x14ac:dyDescent="0.25">
      <c r="A184" s="204">
        <v>2131</v>
      </c>
      <c r="B184" s="206" t="s">
        <v>384</v>
      </c>
      <c r="C184" s="204">
        <v>916</v>
      </c>
      <c r="D184" s="208" t="s">
        <v>36</v>
      </c>
      <c r="E184" s="10" t="s">
        <v>20</v>
      </c>
      <c r="F184" s="10" t="s">
        <v>61</v>
      </c>
      <c r="G184" s="10" t="s">
        <v>114</v>
      </c>
      <c r="H184" s="204"/>
      <c r="I184" s="204"/>
      <c r="J184" s="204"/>
      <c r="K184" s="20" t="s">
        <v>388</v>
      </c>
      <c r="L184" s="10"/>
      <c r="M184" s="10" t="s">
        <v>389</v>
      </c>
      <c r="N184" s="214">
        <v>168500</v>
      </c>
      <c r="O184" s="214">
        <v>168500</v>
      </c>
      <c r="P184" s="61">
        <v>300000</v>
      </c>
      <c r="Q184" s="61">
        <v>0</v>
      </c>
      <c r="R184" s="214">
        <v>0</v>
      </c>
      <c r="S184" s="214">
        <v>0</v>
      </c>
    </row>
    <row r="185" spans="1:19" ht="45" x14ac:dyDescent="0.25">
      <c r="A185" s="211"/>
      <c r="B185" s="210"/>
      <c r="C185" s="211"/>
      <c r="D185" s="209"/>
      <c r="E185" s="10" t="s">
        <v>385</v>
      </c>
      <c r="F185" s="10" t="s">
        <v>386</v>
      </c>
      <c r="G185" s="10" t="s">
        <v>387</v>
      </c>
      <c r="H185" s="211"/>
      <c r="I185" s="211"/>
      <c r="J185" s="211"/>
      <c r="K185" s="9"/>
      <c r="L185" s="10"/>
      <c r="M185" s="10"/>
      <c r="N185" s="215"/>
      <c r="O185" s="215"/>
      <c r="P185" s="62"/>
      <c r="Q185" s="62"/>
      <c r="R185" s="215"/>
      <c r="S185" s="215"/>
    </row>
    <row r="186" spans="1:19" ht="105" x14ac:dyDescent="0.25">
      <c r="A186" s="204">
        <v>2138</v>
      </c>
      <c r="B186" s="206" t="s">
        <v>57</v>
      </c>
      <c r="C186" s="204">
        <v>916</v>
      </c>
      <c r="D186" s="208" t="s">
        <v>58</v>
      </c>
      <c r="E186" s="10" t="s">
        <v>20</v>
      </c>
      <c r="F186" s="10" t="s">
        <v>61</v>
      </c>
      <c r="G186" s="10" t="s">
        <v>114</v>
      </c>
      <c r="H186" s="10" t="s">
        <v>62</v>
      </c>
      <c r="I186" s="10" t="s">
        <v>64</v>
      </c>
      <c r="J186" s="10" t="s">
        <v>63</v>
      </c>
      <c r="K186" s="10" t="s">
        <v>29</v>
      </c>
      <c r="L186" s="10"/>
      <c r="M186" s="10" t="s">
        <v>41</v>
      </c>
      <c r="N186" s="214">
        <f>188881.14+1527118.86</f>
        <v>1716000</v>
      </c>
      <c r="O186" s="214">
        <f>1527118.86+188881.14</f>
        <v>1716000</v>
      </c>
      <c r="P186" s="61">
        <v>2081300</v>
      </c>
      <c r="Q186" s="61">
        <v>499500</v>
      </c>
      <c r="R186" s="214">
        <v>309534</v>
      </c>
      <c r="S186" s="214">
        <v>299500</v>
      </c>
    </row>
    <row r="187" spans="1:19" ht="105" x14ac:dyDescent="0.25">
      <c r="A187" s="228"/>
      <c r="B187" s="230"/>
      <c r="C187" s="228"/>
      <c r="D187" s="229"/>
      <c r="E187" s="10" t="s">
        <v>59</v>
      </c>
      <c r="F187" s="10" t="s">
        <v>390</v>
      </c>
      <c r="G187" s="10" t="s">
        <v>28</v>
      </c>
      <c r="H187" s="10"/>
      <c r="I187" s="10"/>
      <c r="J187" s="10"/>
      <c r="K187" s="10" t="s">
        <v>67</v>
      </c>
      <c r="L187" s="10"/>
      <c r="M187" s="10" t="s">
        <v>68</v>
      </c>
      <c r="N187" s="216"/>
      <c r="O187" s="216"/>
      <c r="P187" s="63"/>
      <c r="Q187" s="63"/>
      <c r="R187" s="216"/>
      <c r="S187" s="216"/>
    </row>
    <row r="188" spans="1:19" ht="90" x14ac:dyDescent="0.25">
      <c r="A188" s="228"/>
      <c r="B188" s="230"/>
      <c r="C188" s="228"/>
      <c r="D188" s="229"/>
      <c r="E188" s="10"/>
      <c r="F188" s="10"/>
      <c r="G188" s="10"/>
      <c r="H188" s="10"/>
      <c r="I188" s="10"/>
      <c r="J188" s="10"/>
      <c r="K188" s="10" t="s">
        <v>69</v>
      </c>
      <c r="L188" s="10"/>
      <c r="M188" s="10" t="s">
        <v>70</v>
      </c>
      <c r="N188" s="216"/>
      <c r="O188" s="216"/>
      <c r="P188" s="63"/>
      <c r="Q188" s="63"/>
      <c r="R188" s="216"/>
      <c r="S188" s="216"/>
    </row>
    <row r="189" spans="1:19" x14ac:dyDescent="0.25">
      <c r="A189" s="211"/>
      <c r="B189" s="210"/>
      <c r="C189" s="211"/>
      <c r="D189" s="209"/>
      <c r="E189" s="10"/>
      <c r="F189" s="10"/>
      <c r="G189" s="10"/>
      <c r="H189" s="10"/>
      <c r="I189" s="10"/>
      <c r="J189" s="10"/>
      <c r="K189" s="10"/>
      <c r="L189" s="10"/>
      <c r="M189" s="10"/>
      <c r="N189" s="215"/>
      <c r="O189" s="215"/>
      <c r="P189" s="62"/>
      <c r="Q189" s="62"/>
      <c r="R189" s="215"/>
      <c r="S189" s="215"/>
    </row>
    <row r="190" spans="1:19" s="23" customFormat="1" ht="171" x14ac:dyDescent="0.2">
      <c r="A190" s="99">
        <v>2200</v>
      </c>
      <c r="B190" s="31" t="s">
        <v>493</v>
      </c>
      <c r="C190" s="38"/>
      <c r="D190" s="39"/>
      <c r="E190" s="38"/>
      <c r="F190" s="38"/>
      <c r="G190" s="38"/>
      <c r="H190" s="38"/>
      <c r="I190" s="38"/>
      <c r="J190" s="38"/>
      <c r="K190" s="38"/>
      <c r="L190" s="38"/>
      <c r="M190" s="38"/>
      <c r="N190" s="53">
        <f>N191</f>
        <v>8467596</v>
      </c>
      <c r="O190" s="53">
        <f t="shared" ref="O190:S190" si="38">O191</f>
        <v>8351541.0800000001</v>
      </c>
      <c r="P190" s="53">
        <f t="shared" si="38"/>
        <v>8813759</v>
      </c>
      <c r="Q190" s="53">
        <f t="shared" si="38"/>
        <v>9901525</v>
      </c>
      <c r="R190" s="53">
        <f t="shared" si="38"/>
        <v>9861491</v>
      </c>
      <c r="S190" s="53">
        <f t="shared" si="38"/>
        <v>9442733</v>
      </c>
    </row>
    <row r="191" spans="1:19" ht="105" x14ac:dyDescent="0.25">
      <c r="A191" s="204">
        <v>2201</v>
      </c>
      <c r="B191" s="206" t="s">
        <v>460</v>
      </c>
      <c r="C191" s="204">
        <v>916</v>
      </c>
      <c r="D191" s="21" t="s">
        <v>36</v>
      </c>
      <c r="E191" s="10" t="s">
        <v>20</v>
      </c>
      <c r="F191" s="10" t="s">
        <v>34</v>
      </c>
      <c r="G191" s="9" t="s">
        <v>21</v>
      </c>
      <c r="H191" s="10" t="s">
        <v>24</v>
      </c>
      <c r="I191" s="11" t="s">
        <v>25</v>
      </c>
      <c r="J191" s="9" t="s">
        <v>26</v>
      </c>
      <c r="K191" s="10" t="s">
        <v>29</v>
      </c>
      <c r="L191" s="10"/>
      <c r="M191" s="10" t="s">
        <v>30</v>
      </c>
      <c r="N191" s="214">
        <f>8431140+36456</f>
        <v>8467596</v>
      </c>
      <c r="O191" s="214">
        <f>8315085.08+36456</f>
        <v>8351541.0800000001</v>
      </c>
      <c r="P191" s="117">
        <v>8813759</v>
      </c>
      <c r="Q191" s="117">
        <v>9901525</v>
      </c>
      <c r="R191" s="214">
        <v>9861491</v>
      </c>
      <c r="S191" s="214">
        <v>9442733</v>
      </c>
    </row>
    <row r="192" spans="1:19" ht="285" x14ac:dyDescent="0.25">
      <c r="A192" s="211"/>
      <c r="B192" s="210"/>
      <c r="C192" s="211"/>
      <c r="D192" s="21"/>
      <c r="E192" s="9" t="s">
        <v>22</v>
      </c>
      <c r="F192" s="7" t="s">
        <v>25</v>
      </c>
      <c r="G192" s="9" t="s">
        <v>23</v>
      </c>
      <c r="H192" s="10" t="s">
        <v>27</v>
      </c>
      <c r="I192" s="11" t="s">
        <v>25</v>
      </c>
      <c r="J192" s="10" t="s">
        <v>28</v>
      </c>
      <c r="K192" s="10" t="s">
        <v>383</v>
      </c>
      <c r="L192" s="10"/>
      <c r="M192" s="10" t="s">
        <v>382</v>
      </c>
      <c r="N192" s="215"/>
      <c r="O192" s="215"/>
      <c r="P192" s="118"/>
      <c r="Q192" s="118"/>
      <c r="R192" s="215"/>
      <c r="S192" s="215"/>
    </row>
    <row r="193" spans="1:19" s="23" customFormat="1" ht="28.5" x14ac:dyDescent="0.2">
      <c r="A193" s="36"/>
      <c r="B193" s="35" t="s">
        <v>391</v>
      </c>
      <c r="C193" s="36">
        <v>917</v>
      </c>
      <c r="D193" s="37"/>
      <c r="E193" s="35"/>
      <c r="F193" s="35"/>
      <c r="G193" s="35"/>
      <c r="H193" s="35"/>
      <c r="I193" s="35"/>
      <c r="J193" s="35"/>
      <c r="K193" s="35"/>
      <c r="L193" s="35"/>
      <c r="M193" s="35"/>
      <c r="N193" s="48">
        <f>N194</f>
        <v>5820089</v>
      </c>
      <c r="O193" s="48">
        <f t="shared" ref="O193:S194" si="39">O194</f>
        <v>5807282.9299999997</v>
      </c>
      <c r="P193" s="48">
        <f t="shared" si="39"/>
        <v>4094117</v>
      </c>
      <c r="Q193" s="48">
        <f t="shared" si="39"/>
        <v>5818396</v>
      </c>
      <c r="R193" s="48">
        <f t="shared" si="39"/>
        <v>5515125</v>
      </c>
      <c r="S193" s="48">
        <f t="shared" si="39"/>
        <v>5318632</v>
      </c>
    </row>
    <row r="194" spans="1:19" s="23" customFormat="1" ht="171" x14ac:dyDescent="0.2">
      <c r="A194" s="99">
        <v>2200</v>
      </c>
      <c r="B194" s="31" t="s">
        <v>493</v>
      </c>
      <c r="C194" s="17"/>
      <c r="D194" s="26"/>
      <c r="E194" s="17"/>
      <c r="F194" s="17"/>
      <c r="G194" s="17"/>
      <c r="H194" s="17"/>
      <c r="I194" s="17"/>
      <c r="J194" s="17"/>
      <c r="K194" s="17"/>
      <c r="L194" s="17"/>
      <c r="M194" s="17"/>
      <c r="N194" s="47">
        <f>N195</f>
        <v>5820089</v>
      </c>
      <c r="O194" s="47">
        <f t="shared" si="39"/>
        <v>5807282.9299999997</v>
      </c>
      <c r="P194" s="47">
        <f t="shared" si="39"/>
        <v>4094117</v>
      </c>
      <c r="Q194" s="47">
        <f t="shared" si="39"/>
        <v>5818396</v>
      </c>
      <c r="R194" s="47">
        <f t="shared" si="39"/>
        <v>5515125</v>
      </c>
      <c r="S194" s="47">
        <f t="shared" si="39"/>
        <v>5318632</v>
      </c>
    </row>
    <row r="195" spans="1:19" ht="105" x14ac:dyDescent="0.25">
      <c r="A195" s="204">
        <v>2201</v>
      </c>
      <c r="B195" s="206" t="s">
        <v>461</v>
      </c>
      <c r="C195" s="204">
        <v>917</v>
      </c>
      <c r="D195" s="208" t="s">
        <v>392</v>
      </c>
      <c r="E195" s="10" t="s">
        <v>20</v>
      </c>
      <c r="F195" s="10" t="s">
        <v>34</v>
      </c>
      <c r="G195" s="9" t="s">
        <v>21</v>
      </c>
      <c r="H195" s="10" t="s">
        <v>24</v>
      </c>
      <c r="I195" s="11" t="s">
        <v>25</v>
      </c>
      <c r="J195" s="9" t="s">
        <v>26</v>
      </c>
      <c r="K195" s="10" t="s">
        <v>29</v>
      </c>
      <c r="L195" s="10"/>
      <c r="M195" s="10" t="s">
        <v>41</v>
      </c>
      <c r="N195" s="214">
        <v>5820089</v>
      </c>
      <c r="O195" s="214">
        <v>5807282.9299999997</v>
      </c>
      <c r="P195" s="61">
        <v>4094117</v>
      </c>
      <c r="Q195" s="61">
        <v>5818396</v>
      </c>
      <c r="R195" s="214">
        <v>5515125</v>
      </c>
      <c r="S195" s="214">
        <v>5318632</v>
      </c>
    </row>
    <row r="196" spans="1:19" ht="285" x14ac:dyDescent="0.25">
      <c r="A196" s="211"/>
      <c r="B196" s="210"/>
      <c r="C196" s="211"/>
      <c r="D196" s="209"/>
      <c r="E196" s="9" t="s">
        <v>22</v>
      </c>
      <c r="F196" s="7" t="s">
        <v>25</v>
      </c>
      <c r="G196" s="9" t="s">
        <v>23</v>
      </c>
      <c r="H196" s="10" t="s">
        <v>27</v>
      </c>
      <c r="I196" s="11" t="s">
        <v>25</v>
      </c>
      <c r="J196" s="10" t="s">
        <v>28</v>
      </c>
      <c r="K196" s="27"/>
      <c r="L196" s="10"/>
      <c r="M196" s="10"/>
      <c r="N196" s="215"/>
      <c r="O196" s="215"/>
      <c r="P196" s="62"/>
      <c r="Q196" s="62"/>
      <c r="R196" s="215"/>
      <c r="S196" s="215"/>
    </row>
    <row r="197" spans="1:19" s="23" customFormat="1" ht="28.5" x14ac:dyDescent="0.2">
      <c r="A197" s="36"/>
      <c r="B197" s="35" t="s">
        <v>394</v>
      </c>
      <c r="C197" s="36">
        <v>918</v>
      </c>
      <c r="D197" s="37"/>
      <c r="E197" s="35"/>
      <c r="F197" s="35"/>
      <c r="G197" s="35"/>
      <c r="H197" s="35"/>
      <c r="I197" s="35"/>
      <c r="J197" s="35"/>
      <c r="K197" s="35"/>
      <c r="L197" s="35"/>
      <c r="M197" s="35"/>
      <c r="N197" s="48">
        <f>N198</f>
        <v>1272776.4099999999</v>
      </c>
      <c r="O197" s="48">
        <f t="shared" ref="O197:S198" si="40">O198</f>
        <v>1272776.4099999999</v>
      </c>
      <c r="P197" s="48">
        <f t="shared" si="40"/>
        <v>1348560</v>
      </c>
      <c r="Q197" s="48">
        <f t="shared" si="40"/>
        <v>1559778</v>
      </c>
      <c r="R197" s="48">
        <f t="shared" si="40"/>
        <v>1535110</v>
      </c>
      <c r="S197" s="48">
        <f t="shared" si="40"/>
        <v>1535110</v>
      </c>
    </row>
    <row r="198" spans="1:19" s="23" customFormat="1" ht="128.25" x14ac:dyDescent="0.2">
      <c r="A198" s="99">
        <v>2100</v>
      </c>
      <c r="B198" s="31" t="s">
        <v>495</v>
      </c>
      <c r="C198" s="17"/>
      <c r="D198" s="26"/>
      <c r="E198" s="17"/>
      <c r="F198" s="17"/>
      <c r="G198" s="17"/>
      <c r="H198" s="17"/>
      <c r="I198" s="17"/>
      <c r="J198" s="17"/>
      <c r="K198" s="17"/>
      <c r="L198" s="17"/>
      <c r="M198" s="17"/>
      <c r="N198" s="47">
        <f>N199</f>
        <v>1272776.4099999999</v>
      </c>
      <c r="O198" s="47">
        <f t="shared" si="40"/>
        <v>1272776.4099999999</v>
      </c>
      <c r="P198" s="47">
        <f t="shared" si="40"/>
        <v>1348560</v>
      </c>
      <c r="Q198" s="47">
        <f t="shared" si="40"/>
        <v>1559778</v>
      </c>
      <c r="R198" s="47">
        <f t="shared" si="40"/>
        <v>1535110</v>
      </c>
      <c r="S198" s="47">
        <f t="shared" si="40"/>
        <v>1535110</v>
      </c>
    </row>
    <row r="199" spans="1:19" ht="105" x14ac:dyDescent="0.25">
      <c r="A199" s="204">
        <v>2102</v>
      </c>
      <c r="B199" s="206" t="s">
        <v>155</v>
      </c>
      <c r="C199" s="204">
        <v>918</v>
      </c>
      <c r="D199" s="208" t="s">
        <v>393</v>
      </c>
      <c r="E199" s="10" t="s">
        <v>20</v>
      </c>
      <c r="F199" s="10" t="s">
        <v>34</v>
      </c>
      <c r="G199" s="9" t="s">
        <v>21</v>
      </c>
      <c r="H199" s="10" t="s">
        <v>24</v>
      </c>
      <c r="I199" s="11" t="s">
        <v>25</v>
      </c>
      <c r="J199" s="9" t="s">
        <v>26</v>
      </c>
      <c r="K199" s="10" t="s">
        <v>29</v>
      </c>
      <c r="L199" s="10"/>
      <c r="M199" s="10"/>
      <c r="N199" s="214">
        <v>1272776.4099999999</v>
      </c>
      <c r="O199" s="214">
        <v>1272776.4099999999</v>
      </c>
      <c r="P199" s="61">
        <v>1348560</v>
      </c>
      <c r="Q199" s="61">
        <v>1559778</v>
      </c>
      <c r="R199" s="214">
        <v>1535110</v>
      </c>
      <c r="S199" s="214">
        <v>1535110</v>
      </c>
    </row>
    <row r="200" spans="1:19" ht="285" x14ac:dyDescent="0.25">
      <c r="A200" s="211"/>
      <c r="B200" s="210"/>
      <c r="C200" s="211"/>
      <c r="D200" s="209"/>
      <c r="E200" s="9" t="s">
        <v>22</v>
      </c>
      <c r="F200" s="7" t="s">
        <v>25</v>
      </c>
      <c r="G200" s="9" t="s">
        <v>23</v>
      </c>
      <c r="H200" s="10" t="s">
        <v>27</v>
      </c>
      <c r="I200" s="11" t="s">
        <v>25</v>
      </c>
      <c r="J200" s="10" t="s">
        <v>28</v>
      </c>
      <c r="K200" s="10" t="s">
        <v>159</v>
      </c>
      <c r="L200" s="10"/>
      <c r="M200" s="10" t="s">
        <v>160</v>
      </c>
      <c r="N200" s="215"/>
      <c r="O200" s="215"/>
      <c r="P200" s="62"/>
      <c r="Q200" s="62"/>
      <c r="R200" s="215"/>
      <c r="S200" s="215"/>
    </row>
    <row r="201" spans="1:19" x14ac:dyDescent="0.25">
      <c r="A201" s="98">
        <v>2100</v>
      </c>
      <c r="B201" s="273" t="s">
        <v>495</v>
      </c>
      <c r="C201" s="274"/>
      <c r="D201" s="274"/>
      <c r="E201" s="274"/>
      <c r="F201" s="274"/>
      <c r="G201" s="274"/>
      <c r="H201" s="274"/>
      <c r="I201" s="274"/>
      <c r="J201" s="274"/>
      <c r="K201" s="274"/>
      <c r="L201" s="274"/>
      <c r="M201" s="275"/>
      <c r="N201" s="54">
        <f t="shared" ref="N201:S201" si="41">N10+N42+N54+N64+N74+N114+N150+N165+N181+N198</f>
        <v>901853377.05999994</v>
      </c>
      <c r="O201" s="54">
        <f t="shared" si="41"/>
        <v>896391486.13</v>
      </c>
      <c r="P201" s="54">
        <f t="shared" si="41"/>
        <v>873321010.45000005</v>
      </c>
      <c r="Q201" s="54">
        <f t="shared" si="41"/>
        <v>740810701</v>
      </c>
      <c r="R201" s="54">
        <f t="shared" si="41"/>
        <v>661969172</v>
      </c>
      <c r="S201" s="54">
        <f t="shared" si="41"/>
        <v>640240910</v>
      </c>
    </row>
    <row r="202" spans="1:19" x14ac:dyDescent="0.25">
      <c r="A202" s="16">
        <v>2600</v>
      </c>
      <c r="B202" s="273" t="s">
        <v>494</v>
      </c>
      <c r="C202" s="274"/>
      <c r="D202" s="274"/>
      <c r="E202" s="274"/>
      <c r="F202" s="274"/>
      <c r="G202" s="274"/>
      <c r="H202" s="274"/>
      <c r="I202" s="274"/>
      <c r="J202" s="274"/>
      <c r="K202" s="274"/>
      <c r="L202" s="274"/>
      <c r="M202" s="275"/>
      <c r="N202" s="54">
        <f t="shared" ref="N202:S202" si="42">N145+N108+N89+N50+N31</f>
        <v>1080172274.1700001</v>
      </c>
      <c r="O202" s="54">
        <f t="shared" si="42"/>
        <v>1063604848.5199999</v>
      </c>
      <c r="P202" s="54">
        <f t="shared" si="42"/>
        <v>1136100383.5999999</v>
      </c>
      <c r="Q202" s="54">
        <f t="shared" si="42"/>
        <v>1118439100</v>
      </c>
      <c r="R202" s="54">
        <f t="shared" si="42"/>
        <v>1128287800</v>
      </c>
      <c r="S202" s="54">
        <f t="shared" si="42"/>
        <v>1114207700</v>
      </c>
    </row>
    <row r="203" spans="1:19" ht="15.75" thickBot="1" x14ac:dyDescent="0.3">
      <c r="A203" s="99">
        <v>2200</v>
      </c>
      <c r="B203" s="268" t="s">
        <v>493</v>
      </c>
      <c r="C203" s="269"/>
      <c r="D203" s="269"/>
      <c r="E203" s="269"/>
      <c r="F203" s="269"/>
      <c r="G203" s="269"/>
      <c r="H203" s="269"/>
      <c r="I203" s="269"/>
      <c r="J203" s="269"/>
      <c r="K203" s="269"/>
      <c r="L203" s="269"/>
      <c r="M203" s="270"/>
      <c r="N203" s="55">
        <f t="shared" ref="N203:S203" si="43">N21+N61+N84+N102+N140+N159+N177+N190+N194</f>
        <v>123730217.57000001</v>
      </c>
      <c r="O203" s="55">
        <f t="shared" si="43"/>
        <v>123341271.87</v>
      </c>
      <c r="P203" s="55">
        <f t="shared" si="43"/>
        <v>133540625.09</v>
      </c>
      <c r="Q203" s="55">
        <f t="shared" si="43"/>
        <v>140190702</v>
      </c>
      <c r="R203" s="55">
        <f t="shared" si="43"/>
        <v>144588931</v>
      </c>
      <c r="S203" s="55">
        <f t="shared" si="43"/>
        <v>134152493</v>
      </c>
    </row>
    <row r="204" spans="1:19" ht="15.75" thickBot="1" x14ac:dyDescent="0.3">
      <c r="A204" s="100"/>
      <c r="B204" s="271" t="s">
        <v>429</v>
      </c>
      <c r="C204" s="271"/>
      <c r="D204" s="271"/>
      <c r="E204" s="271"/>
      <c r="F204" s="271"/>
      <c r="G204" s="271"/>
      <c r="H204" s="271"/>
      <c r="I204" s="271"/>
      <c r="J204" s="271"/>
      <c r="K204" s="271"/>
      <c r="L204" s="271"/>
      <c r="M204" s="272"/>
      <c r="N204" s="56">
        <f>SUM(N201:N203)</f>
        <v>2105755868.8</v>
      </c>
      <c r="O204" s="56">
        <f t="shared" ref="O204:S204" si="44">SUM(O201:O203)</f>
        <v>2083337606.52</v>
      </c>
      <c r="P204" s="56">
        <f t="shared" si="44"/>
        <v>2142962019.1399999</v>
      </c>
      <c r="Q204" s="56">
        <f t="shared" si="44"/>
        <v>1999440503</v>
      </c>
      <c r="R204" s="56">
        <f t="shared" si="44"/>
        <v>1934845903</v>
      </c>
      <c r="S204" s="56">
        <f t="shared" si="44"/>
        <v>1888601103</v>
      </c>
    </row>
    <row r="205" spans="1:19" x14ac:dyDescent="0.25">
      <c r="N205" s="57">
        <f t="shared" ref="N205:S205" si="45">N197+N193+N180+N164+N149+N113+N101+N73+N63+N53+N41+N9</f>
        <v>2105755868.8</v>
      </c>
      <c r="O205" s="57">
        <f t="shared" si="45"/>
        <v>2083337606.52</v>
      </c>
      <c r="P205" s="57">
        <f t="shared" si="45"/>
        <v>2142962019.1399999</v>
      </c>
      <c r="Q205" s="57">
        <f t="shared" si="45"/>
        <v>1999440503</v>
      </c>
      <c r="R205" s="57">
        <f t="shared" si="45"/>
        <v>1934845903</v>
      </c>
      <c r="S205" s="57">
        <f t="shared" si="45"/>
        <v>1888601103</v>
      </c>
    </row>
    <row r="206" spans="1:19" x14ac:dyDescent="0.25">
      <c r="N206" s="19">
        <f>N204-N205</f>
        <v>0</v>
      </c>
      <c r="O206" s="19">
        <f t="shared" ref="O206:S206" si="46">O204-O205</f>
        <v>0</v>
      </c>
      <c r="P206" s="19">
        <f t="shared" si="46"/>
        <v>0</v>
      </c>
      <c r="Q206" s="19">
        <f t="shared" si="46"/>
        <v>0</v>
      </c>
      <c r="R206" s="19">
        <f t="shared" si="46"/>
        <v>0</v>
      </c>
      <c r="S206" s="19">
        <f t="shared" si="46"/>
        <v>0</v>
      </c>
    </row>
    <row r="207" spans="1:19" x14ac:dyDescent="0.25">
      <c r="N207" s="19"/>
      <c r="O207" s="19"/>
      <c r="P207" s="19"/>
      <c r="Q207" s="19">
        <v>1999440503</v>
      </c>
      <c r="R207" s="19">
        <v>1934845903</v>
      </c>
      <c r="S207" s="19">
        <v>1888601103</v>
      </c>
    </row>
    <row r="208" spans="1:19" x14ac:dyDescent="0.25">
      <c r="Q208" s="184">
        <f>Q204-Q207</f>
        <v>0</v>
      </c>
      <c r="R208" s="1">
        <f t="shared" ref="R208:S208" si="47">R204-R207</f>
        <v>0</v>
      </c>
      <c r="S208" s="1">
        <f t="shared" si="47"/>
        <v>0</v>
      </c>
    </row>
  </sheetData>
  <mergeCells count="507">
    <mergeCell ref="A3:B3"/>
    <mergeCell ref="R97:R98"/>
    <mergeCell ref="S97:S98"/>
    <mergeCell ref="N109:N110"/>
    <mergeCell ref="S116:S118"/>
    <mergeCell ref="O109:O110"/>
    <mergeCell ref="R109:R110"/>
    <mergeCell ref="S109:S110"/>
    <mergeCell ref="S122:S123"/>
    <mergeCell ref="O116:O118"/>
    <mergeCell ref="R116:R118"/>
    <mergeCell ref="A75:A83"/>
    <mergeCell ref="A65:A68"/>
    <mergeCell ref="C65:C68"/>
    <mergeCell ref="D65:D68"/>
    <mergeCell ref="R55:R59"/>
    <mergeCell ref="S51:S52"/>
    <mergeCell ref="A51:A52"/>
    <mergeCell ref="B51:B52"/>
    <mergeCell ref="C51:C52"/>
    <mergeCell ref="I56:I59"/>
    <mergeCell ref="J56:J59"/>
    <mergeCell ref="B95:B96"/>
    <mergeCell ref="E103:E104"/>
    <mergeCell ref="B202:M202"/>
    <mergeCell ref="R122:R123"/>
    <mergeCell ref="R119:R121"/>
    <mergeCell ref="B119:B121"/>
    <mergeCell ref="C119:C121"/>
    <mergeCell ref="N126:N127"/>
    <mergeCell ref="B151:B153"/>
    <mergeCell ref="E126:E127"/>
    <mergeCell ref="F126:F127"/>
    <mergeCell ref="G126:G127"/>
    <mergeCell ref="O182:O183"/>
    <mergeCell ref="R184:R185"/>
    <mergeCell ref="D126:D127"/>
    <mergeCell ref="D137:D139"/>
    <mergeCell ref="N137:N139"/>
    <mergeCell ref="O137:O139"/>
    <mergeCell ref="N156:N158"/>
    <mergeCell ref="N132:N133"/>
    <mergeCell ref="O132:O133"/>
    <mergeCell ref="R132:R133"/>
    <mergeCell ref="J147:J148"/>
    <mergeCell ref="N147:N148"/>
    <mergeCell ref="O147:O148"/>
    <mergeCell ref="P147:P148"/>
    <mergeCell ref="B203:M203"/>
    <mergeCell ref="B204:M204"/>
    <mergeCell ref="S65:S68"/>
    <mergeCell ref="R69:R71"/>
    <mergeCell ref="S69:S71"/>
    <mergeCell ref="B75:B83"/>
    <mergeCell ref="C75:C83"/>
    <mergeCell ref="D75:D83"/>
    <mergeCell ref="N75:N83"/>
    <mergeCell ref="O75:O83"/>
    <mergeCell ref="R75:R83"/>
    <mergeCell ref="S75:S83"/>
    <mergeCell ref="N65:N68"/>
    <mergeCell ref="O65:O68"/>
    <mergeCell ref="R65:R68"/>
    <mergeCell ref="I69:I71"/>
    <mergeCell ref="R95:R96"/>
    <mergeCell ref="S95:S96"/>
    <mergeCell ref="B65:B68"/>
    <mergeCell ref="R124:R125"/>
    <mergeCell ref="B201:M201"/>
    <mergeCell ref="S124:S125"/>
    <mergeCell ref="O122:O123"/>
    <mergeCell ref="C90:C91"/>
    <mergeCell ref="J69:J71"/>
    <mergeCell ref="N69:N71"/>
    <mergeCell ref="O69:O71"/>
    <mergeCell ref="Q87:Q88"/>
    <mergeCell ref="R87:R88"/>
    <mergeCell ref="A69:A71"/>
    <mergeCell ref="B69:B71"/>
    <mergeCell ref="C69:C71"/>
    <mergeCell ref="D69:D71"/>
    <mergeCell ref="H69:H71"/>
    <mergeCell ref="B87:B88"/>
    <mergeCell ref="N87:N88"/>
    <mergeCell ref="O87:O88"/>
    <mergeCell ref="P87:P88"/>
    <mergeCell ref="S90:S91"/>
    <mergeCell ref="A95:A96"/>
    <mergeCell ref="C95:C96"/>
    <mergeCell ref="D95:D96"/>
    <mergeCell ref="E95:E96"/>
    <mergeCell ref="F95:F96"/>
    <mergeCell ref="G95:G96"/>
    <mergeCell ref="H95:H96"/>
    <mergeCell ref="I95:I96"/>
    <mergeCell ref="J95:J96"/>
    <mergeCell ref="I90:I91"/>
    <mergeCell ref="J90:J91"/>
    <mergeCell ref="N90:N91"/>
    <mergeCell ref="O90:O91"/>
    <mergeCell ref="A90:A91"/>
    <mergeCell ref="B90:B91"/>
    <mergeCell ref="D90:D91"/>
    <mergeCell ref="H90:H91"/>
    <mergeCell ref="N95:N96"/>
    <mergeCell ref="O95:O96"/>
    <mergeCell ref="R90:R91"/>
    <mergeCell ref="A55:A59"/>
    <mergeCell ref="B55:B59"/>
    <mergeCell ref="C55:C59"/>
    <mergeCell ref="D55:D59"/>
    <mergeCell ref="N55:N59"/>
    <mergeCell ref="O55:O59"/>
    <mergeCell ref="D51:D52"/>
    <mergeCell ref="E51:E52"/>
    <mergeCell ref="R51:R52"/>
    <mergeCell ref="H56:H58"/>
    <mergeCell ref="A43:A46"/>
    <mergeCell ref="B43:B46"/>
    <mergeCell ref="C43:C46"/>
    <mergeCell ref="D43:D46"/>
    <mergeCell ref="N43:N46"/>
    <mergeCell ref="O48:O49"/>
    <mergeCell ref="P48:P49"/>
    <mergeCell ref="Q48:Q49"/>
    <mergeCell ref="R48:R49"/>
    <mergeCell ref="A48:A49"/>
    <mergeCell ref="B48:B49"/>
    <mergeCell ref="C48:C49"/>
    <mergeCell ref="D48:D49"/>
    <mergeCell ref="N48:N49"/>
    <mergeCell ref="A28:A29"/>
    <mergeCell ref="B28:B29"/>
    <mergeCell ref="R37:R38"/>
    <mergeCell ref="S37:S38"/>
    <mergeCell ref="N37:N38"/>
    <mergeCell ref="O37:O38"/>
    <mergeCell ref="O39:O40"/>
    <mergeCell ref="R39:R40"/>
    <mergeCell ref="S39:S40"/>
    <mergeCell ref="O35:O36"/>
    <mergeCell ref="A39:A40"/>
    <mergeCell ref="B39:B40"/>
    <mergeCell ref="C39:C40"/>
    <mergeCell ref="D39:D40"/>
    <mergeCell ref="N39:N40"/>
    <mergeCell ref="A37:A38"/>
    <mergeCell ref="B37:B38"/>
    <mergeCell ref="C37:C38"/>
    <mergeCell ref="D37:D38"/>
    <mergeCell ref="A35:A36"/>
    <mergeCell ref="B35:B36"/>
    <mergeCell ref="C35:C36"/>
    <mergeCell ref="D35:D36"/>
    <mergeCell ref="R35:R36"/>
    <mergeCell ref="Q15:Q18"/>
    <mergeCell ref="R15:R18"/>
    <mergeCell ref="S15:S18"/>
    <mergeCell ref="A15:A18"/>
    <mergeCell ref="B15:B18"/>
    <mergeCell ref="C15:C18"/>
    <mergeCell ref="D15:D18"/>
    <mergeCell ref="N15:N18"/>
    <mergeCell ref="E35:E36"/>
    <mergeCell ref="F35:F36"/>
    <mergeCell ref="G35:G36"/>
    <mergeCell ref="N35:N36"/>
    <mergeCell ref="A32:A33"/>
    <mergeCell ref="B32:B33"/>
    <mergeCell ref="A22:A25"/>
    <mergeCell ref="B22:B25"/>
    <mergeCell ref="C22:C25"/>
    <mergeCell ref="D22:D25"/>
    <mergeCell ref="E22:E23"/>
    <mergeCell ref="F22:F23"/>
    <mergeCell ref="G22:G23"/>
    <mergeCell ref="H22:H23"/>
    <mergeCell ref="I22:I23"/>
    <mergeCell ref="J22:J23"/>
    <mergeCell ref="R11:R12"/>
    <mergeCell ref="S11:S12"/>
    <mergeCell ref="A11:A12"/>
    <mergeCell ref="B11:B12"/>
    <mergeCell ref="C11:C12"/>
    <mergeCell ref="A13:A14"/>
    <mergeCell ref="B13:B14"/>
    <mergeCell ref="C13:C14"/>
    <mergeCell ref="D13:D14"/>
    <mergeCell ref="E13:E14"/>
    <mergeCell ref="F13:F14"/>
    <mergeCell ref="G13:G14"/>
    <mergeCell ref="N13:N14"/>
    <mergeCell ref="O13:O14"/>
    <mergeCell ref="R13:R14"/>
    <mergeCell ref="S13:S14"/>
    <mergeCell ref="F11:F12"/>
    <mergeCell ref="G11:G12"/>
    <mergeCell ref="N11:N12"/>
    <mergeCell ref="O11:O12"/>
    <mergeCell ref="Q6:S6"/>
    <mergeCell ref="N5:S5"/>
    <mergeCell ref="E6:E7"/>
    <mergeCell ref="F6:F7"/>
    <mergeCell ref="G6:G7"/>
    <mergeCell ref="H6:H7"/>
    <mergeCell ref="I6:I7"/>
    <mergeCell ref="J6:J7"/>
    <mergeCell ref="E5:G5"/>
    <mergeCell ref="H5:J5"/>
    <mergeCell ref="K5:M5"/>
    <mergeCell ref="C2:P2"/>
    <mergeCell ref="K6:K7"/>
    <mergeCell ref="L6:L7"/>
    <mergeCell ref="M6:M7"/>
    <mergeCell ref="N6:O6"/>
    <mergeCell ref="C5:D5"/>
    <mergeCell ref="A97:A98"/>
    <mergeCell ref="B97:B98"/>
    <mergeCell ref="C97:C98"/>
    <mergeCell ref="D97:D98"/>
    <mergeCell ref="H97:H98"/>
    <mergeCell ref="I97:I98"/>
    <mergeCell ref="J97:J98"/>
    <mergeCell ref="N97:N98"/>
    <mergeCell ref="O97:O98"/>
    <mergeCell ref="A5:A7"/>
    <mergeCell ref="B5:B7"/>
    <mergeCell ref="C6:C7"/>
    <mergeCell ref="D6:D7"/>
    <mergeCell ref="D11:D12"/>
    <mergeCell ref="E11:E12"/>
    <mergeCell ref="O15:O18"/>
    <mergeCell ref="P15:P18"/>
    <mergeCell ref="N22:N25"/>
    <mergeCell ref="A109:A110"/>
    <mergeCell ref="A124:A125"/>
    <mergeCell ref="B124:B125"/>
    <mergeCell ref="C124:C125"/>
    <mergeCell ref="D124:D125"/>
    <mergeCell ref="N119:N121"/>
    <mergeCell ref="N124:N125"/>
    <mergeCell ref="A116:A118"/>
    <mergeCell ref="B116:B118"/>
    <mergeCell ref="C116:C118"/>
    <mergeCell ref="D116:D118"/>
    <mergeCell ref="A119:A121"/>
    <mergeCell ref="A122:A123"/>
    <mergeCell ref="B122:B123"/>
    <mergeCell ref="C122:C123"/>
    <mergeCell ref="D122:D123"/>
    <mergeCell ref="N116:N118"/>
    <mergeCell ref="D119:D121"/>
    <mergeCell ref="N122:N123"/>
    <mergeCell ref="A151:A153"/>
    <mergeCell ref="N151:N153"/>
    <mergeCell ref="O151:O153"/>
    <mergeCell ref="O126:O127"/>
    <mergeCell ref="P126:P127"/>
    <mergeCell ref="Q126:Q127"/>
    <mergeCell ref="R126:R127"/>
    <mergeCell ref="C151:C153"/>
    <mergeCell ref="D151:D153"/>
    <mergeCell ref="A126:A127"/>
    <mergeCell ref="B126:B127"/>
    <mergeCell ref="A132:A133"/>
    <mergeCell ref="B132:B133"/>
    <mergeCell ref="C126:C127"/>
    <mergeCell ref="C132:C133"/>
    <mergeCell ref="D132:D133"/>
    <mergeCell ref="A130:A131"/>
    <mergeCell ref="B130:B131"/>
    <mergeCell ref="O130:O131"/>
    <mergeCell ref="R130:R131"/>
    <mergeCell ref="A128:A129"/>
    <mergeCell ref="A137:A139"/>
    <mergeCell ref="B137:B139"/>
    <mergeCell ref="C137:C139"/>
    <mergeCell ref="S130:S131"/>
    <mergeCell ref="R128:R129"/>
    <mergeCell ref="S128:S129"/>
    <mergeCell ref="B128:B129"/>
    <mergeCell ref="C128:C129"/>
    <mergeCell ref="D128:D129"/>
    <mergeCell ref="N128:N129"/>
    <mergeCell ref="O128:O129"/>
    <mergeCell ref="N130:N131"/>
    <mergeCell ref="C130:C131"/>
    <mergeCell ref="D130:D131"/>
    <mergeCell ref="E130:E131"/>
    <mergeCell ref="F130:F131"/>
    <mergeCell ref="G130:G131"/>
    <mergeCell ref="H130:H131"/>
    <mergeCell ref="I130:I131"/>
    <mergeCell ref="J130:J131"/>
    <mergeCell ref="A154:A155"/>
    <mergeCell ref="B154:B155"/>
    <mergeCell ref="C154:C155"/>
    <mergeCell ref="D154:D155"/>
    <mergeCell ref="N154:N155"/>
    <mergeCell ref="O154:O155"/>
    <mergeCell ref="R182:R183"/>
    <mergeCell ref="A184:A185"/>
    <mergeCell ref="B184:B185"/>
    <mergeCell ref="C184:C185"/>
    <mergeCell ref="D184:D185"/>
    <mergeCell ref="H184:H185"/>
    <mergeCell ref="I184:I185"/>
    <mergeCell ref="J184:J185"/>
    <mergeCell ref="A182:A183"/>
    <mergeCell ref="B182:B183"/>
    <mergeCell ref="C182:C183"/>
    <mergeCell ref="D182:D183"/>
    <mergeCell ref="E182:E183"/>
    <mergeCell ref="F182:F183"/>
    <mergeCell ref="G182:G183"/>
    <mergeCell ref="N182:N183"/>
    <mergeCell ref="A173:A176"/>
    <mergeCell ref="B173:B176"/>
    <mergeCell ref="A134:A136"/>
    <mergeCell ref="B134:B136"/>
    <mergeCell ref="C134:C136"/>
    <mergeCell ref="D134:D136"/>
    <mergeCell ref="C173:C176"/>
    <mergeCell ref="D173:D176"/>
    <mergeCell ref="N173:N176"/>
    <mergeCell ref="O173:O176"/>
    <mergeCell ref="R173:R176"/>
    <mergeCell ref="A169:A172"/>
    <mergeCell ref="B169:B172"/>
    <mergeCell ref="C169:C172"/>
    <mergeCell ref="D169:D172"/>
    <mergeCell ref="N169:N172"/>
    <mergeCell ref="O169:O172"/>
    <mergeCell ref="R169:R172"/>
    <mergeCell ref="B166:B167"/>
    <mergeCell ref="A166:A167"/>
    <mergeCell ref="C166:C167"/>
    <mergeCell ref="D166:D167"/>
    <mergeCell ref="N166:N167"/>
    <mergeCell ref="E156:E158"/>
    <mergeCell ref="F156:F158"/>
    <mergeCell ref="G156:G158"/>
    <mergeCell ref="A199:A200"/>
    <mergeCell ref="B199:B200"/>
    <mergeCell ref="C199:C200"/>
    <mergeCell ref="D199:D200"/>
    <mergeCell ref="N199:N200"/>
    <mergeCell ref="O199:O200"/>
    <mergeCell ref="A186:A189"/>
    <mergeCell ref="B186:B189"/>
    <mergeCell ref="C186:C189"/>
    <mergeCell ref="A195:A196"/>
    <mergeCell ref="B195:B196"/>
    <mergeCell ref="N195:N196"/>
    <mergeCell ref="O195:O196"/>
    <mergeCell ref="C195:C196"/>
    <mergeCell ref="D195:D196"/>
    <mergeCell ref="D186:D189"/>
    <mergeCell ref="S199:S200"/>
    <mergeCell ref="R199:R200"/>
    <mergeCell ref="S169:S172"/>
    <mergeCell ref="S173:S176"/>
    <mergeCell ref="S186:S189"/>
    <mergeCell ref="R195:R196"/>
    <mergeCell ref="S195:S196"/>
    <mergeCell ref="S182:S183"/>
    <mergeCell ref="O186:O189"/>
    <mergeCell ref="R186:R189"/>
    <mergeCell ref="O184:O185"/>
    <mergeCell ref="S184:S185"/>
    <mergeCell ref="A1:B1"/>
    <mergeCell ref="O119:O121"/>
    <mergeCell ref="R166:R167"/>
    <mergeCell ref="S166:S167"/>
    <mergeCell ref="P151:P153"/>
    <mergeCell ref="Q151:Q153"/>
    <mergeCell ref="R151:R153"/>
    <mergeCell ref="S151:S153"/>
    <mergeCell ref="R137:R139"/>
    <mergeCell ref="S137:S139"/>
    <mergeCell ref="S134:S136"/>
    <mergeCell ref="R154:R155"/>
    <mergeCell ref="S154:S155"/>
    <mergeCell ref="R156:R158"/>
    <mergeCell ref="S156:S158"/>
    <mergeCell ref="O156:O158"/>
    <mergeCell ref="O166:O167"/>
    <mergeCell ref="S126:S127"/>
    <mergeCell ref="S119:S121"/>
    <mergeCell ref="O124:O125"/>
    <mergeCell ref="A156:A158"/>
    <mergeCell ref="B156:B158"/>
    <mergeCell ref="C156:C158"/>
    <mergeCell ref="D156:D158"/>
    <mergeCell ref="O22:O25"/>
    <mergeCell ref="R22:R25"/>
    <mergeCell ref="S22:S25"/>
    <mergeCell ref="A26:A27"/>
    <mergeCell ref="B26:B27"/>
    <mergeCell ref="C26:C27"/>
    <mergeCell ref="D26:D27"/>
    <mergeCell ref="E26:E27"/>
    <mergeCell ref="F26:F27"/>
    <mergeCell ref="G26:G27"/>
    <mergeCell ref="N26:N27"/>
    <mergeCell ref="O26:O27"/>
    <mergeCell ref="R26:R27"/>
    <mergeCell ref="S26:S27"/>
    <mergeCell ref="C28:C29"/>
    <mergeCell ref="D28:D29"/>
    <mergeCell ref="N28:N29"/>
    <mergeCell ref="O28:O29"/>
    <mergeCell ref="P28:P29"/>
    <mergeCell ref="Q28:Q29"/>
    <mergeCell ref="R28:R29"/>
    <mergeCell ref="S28:S29"/>
    <mergeCell ref="N85:N86"/>
    <mergeCell ref="O85:O86"/>
    <mergeCell ref="P85:P86"/>
    <mergeCell ref="Q85:Q86"/>
    <mergeCell ref="R85:R86"/>
    <mergeCell ref="S85:S86"/>
    <mergeCell ref="S35:S36"/>
    <mergeCell ref="O43:O46"/>
    <mergeCell ref="R43:R46"/>
    <mergeCell ref="S43:S46"/>
    <mergeCell ref="S48:S49"/>
    <mergeCell ref="S55:S59"/>
    <mergeCell ref="F51:F52"/>
    <mergeCell ref="G51:G52"/>
    <mergeCell ref="N51:N52"/>
    <mergeCell ref="O51:O52"/>
    <mergeCell ref="A143:A144"/>
    <mergeCell ref="B143:B144"/>
    <mergeCell ref="C143:C144"/>
    <mergeCell ref="D143:D144"/>
    <mergeCell ref="N143:N144"/>
    <mergeCell ref="O143:O144"/>
    <mergeCell ref="R143:R144"/>
    <mergeCell ref="S143:S144"/>
    <mergeCell ref="S87:S88"/>
    <mergeCell ref="A141:A142"/>
    <mergeCell ref="B141:B142"/>
    <mergeCell ref="C141:C142"/>
    <mergeCell ref="D141:D142"/>
    <mergeCell ref="N141:N142"/>
    <mergeCell ref="O141:O142"/>
    <mergeCell ref="R141:R142"/>
    <mergeCell ref="S141:S142"/>
    <mergeCell ref="N134:N136"/>
    <mergeCell ref="O134:O136"/>
    <mergeCell ref="H126:H127"/>
    <mergeCell ref="R134:R136"/>
    <mergeCell ref="S132:S133"/>
    <mergeCell ref="I126:I127"/>
    <mergeCell ref="J126:J127"/>
    <mergeCell ref="A160:A161"/>
    <mergeCell ref="B160:B161"/>
    <mergeCell ref="C160:C161"/>
    <mergeCell ref="D160:D161"/>
    <mergeCell ref="N160:N161"/>
    <mergeCell ref="O160:O161"/>
    <mergeCell ref="R160:R161"/>
    <mergeCell ref="S160:S161"/>
    <mergeCell ref="A162:A163"/>
    <mergeCell ref="B162:B163"/>
    <mergeCell ref="C162:C163"/>
    <mergeCell ref="D162:D163"/>
    <mergeCell ref="N162:N163"/>
    <mergeCell ref="O162:O163"/>
    <mergeCell ref="R162:R163"/>
    <mergeCell ref="S162:S163"/>
    <mergeCell ref="E162:E163"/>
    <mergeCell ref="F162:F163"/>
    <mergeCell ref="G162:G163"/>
    <mergeCell ref="H162:H163"/>
    <mergeCell ref="I162:I163"/>
    <mergeCell ref="J162:J163"/>
    <mergeCell ref="A178:A179"/>
    <mergeCell ref="B178:B179"/>
    <mergeCell ref="C178:C179"/>
    <mergeCell ref="D178:D179"/>
    <mergeCell ref="N178:N179"/>
    <mergeCell ref="O178:O179"/>
    <mergeCell ref="R178:R179"/>
    <mergeCell ref="S178:S179"/>
    <mergeCell ref="A191:A192"/>
    <mergeCell ref="B191:B192"/>
    <mergeCell ref="C191:C192"/>
    <mergeCell ref="N191:N192"/>
    <mergeCell ref="O191:O192"/>
    <mergeCell ref="R191:R192"/>
    <mergeCell ref="S191:S192"/>
    <mergeCell ref="N186:N189"/>
    <mergeCell ref="N184:N185"/>
    <mergeCell ref="Q147:Q148"/>
    <mergeCell ref="R147:R148"/>
    <mergeCell ref="S147:S148"/>
    <mergeCell ref="A147:A148"/>
    <mergeCell ref="B147:B148"/>
    <mergeCell ref="C147:C148"/>
    <mergeCell ref="D147:D148"/>
    <mergeCell ref="E147:E148"/>
    <mergeCell ref="F147:F148"/>
    <mergeCell ref="G147:G148"/>
    <mergeCell ref="H147:H148"/>
    <mergeCell ref="I147:I148"/>
  </mergeCells>
  <hyperlinks>
    <hyperlink ref="K143"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46" workbookViewId="0">
      <selection activeCell="D36" sqref="D36:H36"/>
    </sheetView>
  </sheetViews>
  <sheetFormatPr defaultRowHeight="15" x14ac:dyDescent="0.25"/>
  <cols>
    <col min="1" max="1" width="14.7109375" style="74"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73" t="s">
        <v>450</v>
      </c>
    </row>
    <row r="3" spans="1:8" x14ac:dyDescent="0.25">
      <c r="A3" s="74" t="s">
        <v>445</v>
      </c>
    </row>
    <row r="5" spans="1:8" ht="45" x14ac:dyDescent="0.25">
      <c r="A5" s="204" t="s">
        <v>0</v>
      </c>
      <c r="B5" s="234" t="s">
        <v>1</v>
      </c>
      <c r="C5" s="234" t="s">
        <v>13</v>
      </c>
      <c r="D5" s="234"/>
      <c r="E5" s="69" t="s">
        <v>14</v>
      </c>
      <c r="F5" s="234" t="s">
        <v>15</v>
      </c>
      <c r="G5" s="242"/>
      <c r="H5" s="242"/>
    </row>
    <row r="6" spans="1:8" x14ac:dyDescent="0.25">
      <c r="A6" s="228"/>
      <c r="B6" s="234"/>
      <c r="C6" s="71" t="s">
        <v>11</v>
      </c>
      <c r="D6" s="71" t="s">
        <v>12</v>
      </c>
      <c r="E6" s="71" t="s">
        <v>11</v>
      </c>
      <c r="F6" s="71" t="s">
        <v>11</v>
      </c>
      <c r="G6" s="71" t="s">
        <v>11</v>
      </c>
      <c r="H6" s="71" t="s">
        <v>11</v>
      </c>
    </row>
    <row r="7" spans="1:8" x14ac:dyDescent="0.25">
      <c r="A7" s="72">
        <v>1</v>
      </c>
      <c r="B7" s="70">
        <v>2</v>
      </c>
      <c r="C7" s="70">
        <v>3</v>
      </c>
      <c r="D7" s="70">
        <v>4</v>
      </c>
      <c r="E7" s="70">
        <v>5</v>
      </c>
      <c r="F7" s="70">
        <v>6</v>
      </c>
      <c r="G7" s="70">
        <v>7</v>
      </c>
      <c r="H7" s="70">
        <v>8</v>
      </c>
    </row>
    <row r="8" spans="1:8" ht="42.75" x14ac:dyDescent="0.25">
      <c r="A8" s="22" t="s">
        <v>74</v>
      </c>
      <c r="B8" s="17" t="s">
        <v>73</v>
      </c>
      <c r="C8" s="77">
        <f>SUM(C9:C36)</f>
        <v>1020865206.3999999</v>
      </c>
      <c r="D8" s="77">
        <f t="shared" ref="D8:H8" si="0">SUM(D9:D36)</f>
        <v>1015014369.7699999</v>
      </c>
      <c r="E8" s="77">
        <f t="shared" si="0"/>
        <v>1001782237.84</v>
      </c>
      <c r="F8" s="77">
        <f t="shared" si="0"/>
        <v>876097022</v>
      </c>
      <c r="G8" s="77">
        <f t="shared" si="0"/>
        <v>802153722</v>
      </c>
      <c r="H8" s="77">
        <f t="shared" si="0"/>
        <v>769989022</v>
      </c>
    </row>
    <row r="9" spans="1:8" ht="45" x14ac:dyDescent="0.25">
      <c r="A9" s="75">
        <v>2102</v>
      </c>
      <c r="B9" s="67" t="s">
        <v>155</v>
      </c>
      <c r="C9" s="76">
        <f>Лист1!N55+Лист1!N199</f>
        <v>13153258.41</v>
      </c>
      <c r="D9" s="76">
        <f>Лист1!O55+Лист1!O199</f>
        <v>13148380.460000001</v>
      </c>
      <c r="E9" s="76">
        <f>Лист1!P55+Лист1!P199</f>
        <v>15975537</v>
      </c>
      <c r="F9" s="76">
        <f>Лист1!Q55+Лист1!Q199</f>
        <v>16471037</v>
      </c>
      <c r="G9" s="76">
        <f>Лист1!R55+Лист1!R199</f>
        <v>16046369</v>
      </c>
      <c r="H9" s="76">
        <f>Лист1!S55+Лист1!S199</f>
        <v>15675569</v>
      </c>
    </row>
    <row r="10" spans="1:8" ht="30" x14ac:dyDescent="0.25">
      <c r="A10" s="67">
        <v>2104</v>
      </c>
      <c r="B10" s="67" t="s">
        <v>469</v>
      </c>
      <c r="C10" s="76">
        <f>Лист1!N43</f>
        <v>10396549.15</v>
      </c>
      <c r="D10" s="76">
        <f>Лист1!O43</f>
        <v>10276226.91</v>
      </c>
      <c r="E10" s="76">
        <f>Лист1!P43</f>
        <v>11942229.16</v>
      </c>
      <c r="F10" s="76">
        <f>Лист1!Q43</f>
        <v>13991354</v>
      </c>
      <c r="G10" s="76">
        <f>Лист1!R43</f>
        <v>11730417</v>
      </c>
      <c r="H10" s="76">
        <f>Лист1!S43</f>
        <v>11059030</v>
      </c>
    </row>
    <row r="11" spans="1:8" ht="45" x14ac:dyDescent="0.25">
      <c r="A11" s="67">
        <v>2105</v>
      </c>
      <c r="B11" s="67" t="s">
        <v>247</v>
      </c>
      <c r="C11" s="76">
        <f>Лист1!N116</f>
        <v>7152896.46</v>
      </c>
      <c r="D11" s="76">
        <f>Лист1!O116</f>
        <v>7145056.46</v>
      </c>
      <c r="E11" s="76">
        <f>Лист1!P116</f>
        <v>10340808</v>
      </c>
      <c r="F11" s="76">
        <f>Лист1!Q116</f>
        <v>928803</v>
      </c>
      <c r="G11" s="76">
        <f>Лист1!R116</f>
        <v>450000</v>
      </c>
      <c r="H11" s="76">
        <f>Лист1!S116</f>
        <v>150000</v>
      </c>
    </row>
    <row r="12" spans="1:8" ht="105" x14ac:dyDescent="0.25">
      <c r="A12" s="10">
        <v>2106</v>
      </c>
      <c r="B12" s="10" t="s">
        <v>259</v>
      </c>
      <c r="C12" s="76">
        <f>Лист1!N119</f>
        <v>136947437.25</v>
      </c>
      <c r="D12" s="76">
        <f>Лист1!O119</f>
        <v>136944876.49000001</v>
      </c>
      <c r="E12" s="76">
        <f>Лист1!P119</f>
        <v>134545194.00999999</v>
      </c>
      <c r="F12" s="76">
        <f>Лист1!Q119</f>
        <v>33423354</v>
      </c>
      <c r="G12" s="76">
        <f>Лист1!R119</f>
        <v>23932152</v>
      </c>
      <c r="H12" s="76">
        <f>Лист1!S119</f>
        <v>21965797</v>
      </c>
    </row>
    <row r="13" spans="1:8" ht="75" x14ac:dyDescent="0.25">
      <c r="A13" s="67">
        <v>2107</v>
      </c>
      <c r="B13" s="67" t="s">
        <v>48</v>
      </c>
      <c r="C13" s="76">
        <f>Лист1!N122+Лист1!N11+Лист1!N47+Лист1!N60</f>
        <v>46945836.979999997</v>
      </c>
      <c r="D13" s="76">
        <f>Лист1!O122+Лист1!O11+Лист1!O47+Лист1!O60</f>
        <v>46906008.529999994</v>
      </c>
      <c r="E13" s="76">
        <f>Лист1!P122+Лист1!P11+Лист1!P47+Лист1!P60</f>
        <v>16555556.080000002</v>
      </c>
      <c r="F13" s="76">
        <f>Лист1!Q122+Лист1!Q11+Лист1!Q47+Лист1!Q60</f>
        <v>14977683</v>
      </c>
      <c r="G13" s="76">
        <f>Лист1!R122+Лист1!R11+Лист1!R47+Лист1!R60</f>
        <v>6755101</v>
      </c>
      <c r="H13" s="76">
        <f>Лист1!S122+Лист1!S11+Лист1!S47+Лист1!S60</f>
        <v>5419294</v>
      </c>
    </row>
    <row r="14" spans="1:8" ht="30" x14ac:dyDescent="0.25">
      <c r="A14" s="67">
        <v>2108</v>
      </c>
      <c r="B14" s="67" t="s">
        <v>273</v>
      </c>
      <c r="C14" s="76">
        <f>Лист1!N124</f>
        <v>32677600</v>
      </c>
      <c r="D14" s="76">
        <f>Лист1!O124</f>
        <v>32677600</v>
      </c>
      <c r="E14" s="76">
        <f>Лист1!P124</f>
        <v>33322000</v>
      </c>
      <c r="F14" s="76">
        <f>Лист1!Q124</f>
        <v>37292400</v>
      </c>
      <c r="G14" s="76">
        <f>Лист1!R124</f>
        <v>33322000</v>
      </c>
      <c r="H14" s="76">
        <f>Лист1!S124</f>
        <v>33322000</v>
      </c>
    </row>
    <row r="15" spans="1:8" ht="30" x14ac:dyDescent="0.25">
      <c r="A15" s="67">
        <v>2111</v>
      </c>
      <c r="B15" s="67" t="s">
        <v>164</v>
      </c>
      <c r="C15" s="76">
        <f>Лист1!N65</f>
        <v>31845767</v>
      </c>
      <c r="D15" s="76">
        <f>Лист1!O65</f>
        <v>31769959.059999999</v>
      </c>
      <c r="E15" s="76">
        <f>Лист1!P65</f>
        <v>25664895.199999999</v>
      </c>
      <c r="F15" s="76">
        <f>Лист1!Q65</f>
        <v>26023656</v>
      </c>
      <c r="G15" s="76">
        <f>Лист1!R65</f>
        <v>25497404</v>
      </c>
      <c r="H15" s="76">
        <f>Лист1!S65</f>
        <v>24795742</v>
      </c>
    </row>
    <row r="16" spans="1:8" x14ac:dyDescent="0.25">
      <c r="A16" s="67">
        <v>2115</v>
      </c>
      <c r="B16" s="67" t="s">
        <v>179</v>
      </c>
      <c r="C16" s="76">
        <f>Лист1!N69</f>
        <v>200000</v>
      </c>
      <c r="D16" s="76">
        <f>Лист1!O69</f>
        <v>199976</v>
      </c>
      <c r="E16" s="76">
        <f>Лист1!P69</f>
        <v>10282765.800000001</v>
      </c>
      <c r="F16" s="76">
        <f>Лист1!Q69</f>
        <v>312500</v>
      </c>
      <c r="G16" s="76">
        <f>Лист1!R69</f>
        <v>168338</v>
      </c>
      <c r="H16" s="76">
        <f>Лист1!S69</f>
        <v>170000</v>
      </c>
    </row>
    <row r="17" spans="1:8" ht="165" x14ac:dyDescent="0.25">
      <c r="A17" s="67">
        <v>2117</v>
      </c>
      <c r="B17" s="67" t="s">
        <v>188</v>
      </c>
      <c r="C17" s="76">
        <f>Лист1!N75+Лист1!N151+Лист1!N166</f>
        <v>415462560.53999996</v>
      </c>
      <c r="D17" s="76">
        <f>Лист1!O75+Лист1!O151+Лист1!O166</f>
        <v>411679663.91999996</v>
      </c>
      <c r="E17" s="76">
        <f>Лист1!P75+Лист1!P151+Лист1!P166</f>
        <v>357155387.5</v>
      </c>
      <c r="F17" s="76">
        <f>Лист1!Q75+Лист1!Q151+Лист1!Q166</f>
        <v>385765180</v>
      </c>
      <c r="G17" s="76">
        <f>Лист1!R75+Лист1!R151+Лист1!R166</f>
        <v>361565743</v>
      </c>
      <c r="H17" s="76">
        <f>Лист1!S75+Лист1!S151+Лист1!S166</f>
        <v>354113429</v>
      </c>
    </row>
    <row r="18" spans="1:8" ht="30" x14ac:dyDescent="0.25">
      <c r="A18" s="67">
        <v>2119</v>
      </c>
      <c r="B18" s="67" t="s">
        <v>283</v>
      </c>
      <c r="C18" s="76">
        <f>Лист1!N126</f>
        <v>7255600</v>
      </c>
      <c r="D18" s="76">
        <f>Лист1!O126</f>
        <v>7255600</v>
      </c>
      <c r="E18" s="76">
        <f>Лист1!P126</f>
        <v>7255600</v>
      </c>
      <c r="F18" s="76">
        <f>Лист1!Q126</f>
        <v>7594300</v>
      </c>
      <c r="G18" s="76">
        <f>Лист1!R126</f>
        <v>7594300</v>
      </c>
      <c r="H18" s="76">
        <f>Лист1!S126</f>
        <v>7594300</v>
      </c>
    </row>
    <row r="19" spans="1:8" ht="30" x14ac:dyDescent="0.25">
      <c r="A19" s="67">
        <v>2120</v>
      </c>
      <c r="B19" s="67" t="s">
        <v>355</v>
      </c>
      <c r="C19" s="76">
        <f>Лист1!N169</f>
        <v>30980934.149999999</v>
      </c>
      <c r="D19" s="76">
        <f>Лист1!O169</f>
        <v>30964877.800000001</v>
      </c>
      <c r="E19" s="76">
        <f>Лист1!P169</f>
        <v>30597733</v>
      </c>
      <c r="F19" s="76">
        <f>Лист1!Q169</f>
        <v>26319990</v>
      </c>
      <c r="G19" s="76">
        <f>Лист1!R169</f>
        <v>24131408</v>
      </c>
      <c r="H19" s="76">
        <f>Лист1!S169</f>
        <v>23861408</v>
      </c>
    </row>
    <row r="20" spans="1:8" ht="30" x14ac:dyDescent="0.25">
      <c r="A20" s="67">
        <v>2121</v>
      </c>
      <c r="B20" s="67" t="s">
        <v>470</v>
      </c>
      <c r="C20" s="76">
        <f>Лист1!N173</f>
        <v>38704773.960000001</v>
      </c>
      <c r="D20" s="76">
        <f>Лист1!O173</f>
        <v>38683340.640000001</v>
      </c>
      <c r="E20" s="76">
        <f>Лист1!P173</f>
        <v>35431482</v>
      </c>
      <c r="F20" s="76">
        <f>Лист1!Q173</f>
        <v>35735754</v>
      </c>
      <c r="G20" s="76">
        <f>Лист1!R173</f>
        <v>31211337</v>
      </c>
      <c r="H20" s="76">
        <f>Лист1!S173</f>
        <v>30443339</v>
      </c>
    </row>
    <row r="21" spans="1:8" ht="45" x14ac:dyDescent="0.25">
      <c r="A21" s="67">
        <v>2124</v>
      </c>
      <c r="B21" s="67" t="s">
        <v>346</v>
      </c>
      <c r="C21" s="76">
        <f>Лист1!N154+Лист1!N128</f>
        <v>20270574</v>
      </c>
      <c r="D21" s="76">
        <f>Лист1!O154+Лист1!O128</f>
        <v>19982586.41</v>
      </c>
      <c r="E21" s="76">
        <f>Лист1!P154+Лист1!P128</f>
        <v>70347579.930000007</v>
      </c>
      <c r="F21" s="76">
        <f>Лист1!Q154+Лист1!Q128</f>
        <v>64677790</v>
      </c>
      <c r="G21" s="76">
        <f>Лист1!R154+Лист1!R128</f>
        <v>61486886</v>
      </c>
      <c r="H21" s="76">
        <f>Лист1!S154+Лист1!S128</f>
        <v>59093677</v>
      </c>
    </row>
    <row r="22" spans="1:8" ht="30" x14ac:dyDescent="0.25">
      <c r="A22" s="67">
        <v>2125</v>
      </c>
      <c r="B22" s="67" t="s">
        <v>286</v>
      </c>
      <c r="C22" s="76">
        <f>Лист1!N130</f>
        <v>177290</v>
      </c>
      <c r="D22" s="76">
        <f>Лист1!O130</f>
        <v>177290</v>
      </c>
      <c r="E22" s="76">
        <f>Лист1!P130</f>
        <v>73238.539999999994</v>
      </c>
      <c r="F22" s="76">
        <f>Лист1!Q130</f>
        <v>112700</v>
      </c>
      <c r="G22" s="76">
        <f>Лист1!R130</f>
        <v>112700</v>
      </c>
      <c r="H22" s="76">
        <f>Лист1!S130</f>
        <v>112700</v>
      </c>
    </row>
    <row r="23" spans="1:8" x14ac:dyDescent="0.25">
      <c r="A23" s="67">
        <v>2126</v>
      </c>
      <c r="B23" s="67" t="s">
        <v>53</v>
      </c>
      <c r="C23" s="76">
        <f>Лист1!N13</f>
        <v>2473449.4700000002</v>
      </c>
      <c r="D23" s="76">
        <f>Лист1!O13</f>
        <v>2472995.12</v>
      </c>
      <c r="E23" s="76">
        <f>Лист1!P13</f>
        <v>2950429</v>
      </c>
      <c r="F23" s="76">
        <f>Лист1!Q13</f>
        <v>2773019</v>
      </c>
      <c r="G23" s="76">
        <f>Лист1!R13</f>
        <v>2773019</v>
      </c>
      <c r="H23" s="76">
        <f>Лист1!S13</f>
        <v>2773019</v>
      </c>
    </row>
    <row r="24" spans="1:8" x14ac:dyDescent="0.25">
      <c r="A24" s="67">
        <v>2127</v>
      </c>
      <c r="B24" s="67" t="s">
        <v>471</v>
      </c>
      <c r="C24" s="76">
        <f>Лист1!N132</f>
        <v>499300</v>
      </c>
      <c r="D24" s="76">
        <f>Лист1!O132</f>
        <v>499300</v>
      </c>
      <c r="E24" s="76">
        <f>Лист1!P132</f>
        <v>750000</v>
      </c>
      <c r="F24" s="76">
        <f>Лист1!Q132</f>
        <v>750000</v>
      </c>
      <c r="G24" s="76">
        <f>Лист1!R132</f>
        <v>750000</v>
      </c>
      <c r="H24" s="76">
        <f>Лист1!S132</f>
        <v>750000</v>
      </c>
    </row>
    <row r="25" spans="1:8" x14ac:dyDescent="0.25">
      <c r="A25" s="67">
        <v>2128</v>
      </c>
      <c r="B25" s="67" t="s">
        <v>472</v>
      </c>
      <c r="C25" s="76">
        <f>Лист1!N134</f>
        <v>0</v>
      </c>
      <c r="D25" s="76">
        <f>Лист1!O134</f>
        <v>0</v>
      </c>
      <c r="E25" s="76">
        <f>Лист1!P134</f>
        <v>0</v>
      </c>
      <c r="F25" s="76">
        <f>Лист1!Q134</f>
        <v>0</v>
      </c>
      <c r="G25" s="76">
        <f>Лист1!R134</f>
        <v>0</v>
      </c>
      <c r="H25" s="76">
        <f>Лист1!S134</f>
        <v>0</v>
      </c>
    </row>
    <row r="26" spans="1:8" ht="165" x14ac:dyDescent="0.25">
      <c r="A26" s="67">
        <v>2129</v>
      </c>
      <c r="B26" s="67" t="s">
        <v>320</v>
      </c>
      <c r="C26" s="76">
        <f>Лист1!N137</f>
        <v>91565215.5</v>
      </c>
      <c r="D26" s="76">
        <f>Лист1!O137</f>
        <v>91565077.729999989</v>
      </c>
      <c r="E26" s="76">
        <f>Лист1!P137</f>
        <v>86051207.530000001</v>
      </c>
      <c r="F26" s="76">
        <f>Лист1!Q137</f>
        <v>51012557</v>
      </c>
      <c r="G26" s="76">
        <f>Лист1!R137</f>
        <v>37812640</v>
      </c>
      <c r="H26" s="76">
        <f>Лист1!S137</f>
        <v>32499214</v>
      </c>
    </row>
    <row r="27" spans="1:8" ht="180" x14ac:dyDescent="0.25">
      <c r="A27" s="67">
        <v>2130</v>
      </c>
      <c r="B27" s="67" t="s">
        <v>138</v>
      </c>
      <c r="C27" s="76">
        <f>Лист1!N48+Лист1!N182</f>
        <v>485749.53</v>
      </c>
      <c r="D27" s="76">
        <f>Лист1!O48+Лист1!O182</f>
        <v>485749.53</v>
      </c>
      <c r="E27" s="76">
        <f>Лист1!P48+Лист1!P182</f>
        <v>5477451</v>
      </c>
      <c r="F27" s="76">
        <f>Лист1!Q48+Лист1!Q182</f>
        <v>4865000</v>
      </c>
      <c r="G27" s="76">
        <f>Лист1!R48+Лист1!R182</f>
        <v>230000</v>
      </c>
      <c r="H27" s="76">
        <f>Лист1!S48+Лист1!S182</f>
        <v>130000</v>
      </c>
    </row>
    <row r="28" spans="1:8" ht="30" x14ac:dyDescent="0.25">
      <c r="A28" s="67">
        <v>2131</v>
      </c>
      <c r="B28" s="67" t="s">
        <v>473</v>
      </c>
      <c r="C28" s="76">
        <f>Лист1!N184</f>
        <v>168500</v>
      </c>
      <c r="D28" s="76">
        <f>Лист1!O184</f>
        <v>168500</v>
      </c>
      <c r="E28" s="76">
        <f>Лист1!P184</f>
        <v>300000</v>
      </c>
      <c r="F28" s="76">
        <f>Лист1!Q184</f>
        <v>0</v>
      </c>
      <c r="G28" s="76">
        <f>Лист1!R184</f>
        <v>0</v>
      </c>
      <c r="H28" s="76">
        <f>Лист1!S184</f>
        <v>0</v>
      </c>
    </row>
    <row r="29" spans="1:8" ht="61.5" customHeight="1" x14ac:dyDescent="0.25">
      <c r="A29" s="67">
        <v>2138</v>
      </c>
      <c r="B29" s="67" t="s">
        <v>474</v>
      </c>
      <c r="C29" s="76">
        <f>Лист1!N186+Лист1!N15</f>
        <v>2616000</v>
      </c>
      <c r="D29" s="76">
        <f>Лист1!O186+Лист1!O15</f>
        <v>2616000</v>
      </c>
      <c r="E29" s="76">
        <f>Лист1!P186+Лист1!P15</f>
        <v>2181300</v>
      </c>
      <c r="F29" s="76">
        <f>Лист1!Q186+Лист1!Q15</f>
        <v>599500</v>
      </c>
      <c r="G29" s="76">
        <f>Лист1!R186+Лист1!R15</f>
        <v>409534</v>
      </c>
      <c r="H29" s="76">
        <f>Лист1!S186+Лист1!S15</f>
        <v>399500</v>
      </c>
    </row>
    <row r="30" spans="1:8" ht="30" x14ac:dyDescent="0.25">
      <c r="A30" s="67">
        <v>2139</v>
      </c>
      <c r="B30" s="67" t="s">
        <v>338</v>
      </c>
      <c r="C30" s="76">
        <f>Лист1!N156</f>
        <v>11874084.66</v>
      </c>
      <c r="D30" s="76">
        <f>Лист1!O156</f>
        <v>10772421.07</v>
      </c>
      <c r="E30" s="76">
        <f>Лист1!P156</f>
        <v>15460245</v>
      </c>
      <c r="F30" s="76">
        <f>Лист1!Q156</f>
        <v>17184124</v>
      </c>
      <c r="G30" s="76">
        <f>Лист1!R156</f>
        <v>15989824</v>
      </c>
      <c r="H30" s="76">
        <f>Лист1!S156</f>
        <v>15912892</v>
      </c>
    </row>
    <row r="31" spans="1:8" ht="30" x14ac:dyDescent="0.25">
      <c r="A31" s="97">
        <v>2141</v>
      </c>
      <c r="B31" s="97" t="str">
        <f>Лист1!B30</f>
        <v>поддержка деятельности некоммерческих организаций, за исключением социально ориентированных некоммерческих организаций</v>
      </c>
      <c r="C31" s="76">
        <f>Лист1!N30</f>
        <v>227045.5</v>
      </c>
      <c r="D31" s="76">
        <f>Лист1!O30</f>
        <v>227045.5</v>
      </c>
      <c r="E31" s="76">
        <f>Лист1!P30</f>
        <v>270694</v>
      </c>
      <c r="F31" s="76">
        <f>Лист1!Q30</f>
        <v>270694</v>
      </c>
      <c r="G31" s="76">
        <f>Лист1!R30</f>
        <v>270694</v>
      </c>
      <c r="H31" s="76">
        <f>Лист1!S30</f>
        <v>270694</v>
      </c>
    </row>
    <row r="32" spans="1:8" ht="24" customHeight="1" x14ac:dyDescent="0.25">
      <c r="A32" s="67">
        <v>2201</v>
      </c>
      <c r="B32" s="67" t="str">
        <f>Лист1!B22</f>
        <v xml:space="preserve">финансирование органов местного самоуправления  </v>
      </c>
      <c r="C32" s="76">
        <f>Лист1!N22+Лист1!N85+Лист1!N141+Лист1!N160+Лист1!N178+Лист1!N191+Лист1!N195</f>
        <v>55819538.259999998</v>
      </c>
      <c r="D32" s="76">
        <f>Лист1!O22+Лист1!O85+Лист1!O141+Лист1!O160+Лист1!O178+Лист1!O191+Лист1!O195</f>
        <v>55500443.449999996</v>
      </c>
      <c r="E32" s="76">
        <f>Лист1!P22+Лист1!P85+Лист1!P141+Лист1!P160+Лист1!P178+Лист1!P191+Лист1!P195</f>
        <v>57293779.489999995</v>
      </c>
      <c r="F32" s="76">
        <f>Лист1!Q22+Лист1!Q85+Лист1!Q141+Лист1!Q160+Лист1!Q178+Лист1!Q191+Лист1!Q195</f>
        <v>65856561</v>
      </c>
      <c r="G32" s="76">
        <f>Лист1!R22+Лист1!R85+Лист1!R141+Лист1!R160+Лист1!R178+Лист1!R191+Лист1!R195</f>
        <v>63454787</v>
      </c>
      <c r="H32" s="76">
        <f>Лист1!S22+Лист1!S85+Лист1!S141+Лист1!S160+Лист1!S178+Лист1!S191+Лист1!S195</f>
        <v>60407909</v>
      </c>
    </row>
    <row r="33" spans="1:8" x14ac:dyDescent="0.25">
      <c r="A33" s="67">
        <v>2202</v>
      </c>
      <c r="B33" s="67" t="s">
        <v>475</v>
      </c>
      <c r="C33" s="76">
        <f>Лист1!N62</f>
        <v>5338956</v>
      </c>
      <c r="D33" s="76">
        <f>Лист1!O62</f>
        <v>5338955.3</v>
      </c>
      <c r="E33" s="76">
        <f>Лист1!P62</f>
        <v>996028</v>
      </c>
      <c r="F33" s="76">
        <f>Лист1!Q62</f>
        <v>0</v>
      </c>
      <c r="G33" s="76">
        <f>Лист1!R62</f>
        <v>0</v>
      </c>
      <c r="H33" s="76">
        <f>Лист1!S62</f>
        <v>0</v>
      </c>
    </row>
    <row r="34" spans="1:8" ht="60" x14ac:dyDescent="0.25">
      <c r="A34" s="68">
        <v>2206</v>
      </c>
      <c r="B34" s="67" t="s">
        <v>462</v>
      </c>
      <c r="C34" s="76">
        <f>Лист1!N87+Лист1!N143+Лист1!N162</f>
        <v>56992258.290000007</v>
      </c>
      <c r="D34" s="76">
        <f>Лист1!O87+Лист1!O143+Лист1!O162</f>
        <v>56922408.100000009</v>
      </c>
      <c r="E34" s="76">
        <f>Лист1!P87+Лист1!P143+Лист1!P162</f>
        <v>69052609</v>
      </c>
      <c r="F34" s="76">
        <f>Лист1!Q87+Лист1!Q143+Лист1!Q162</f>
        <v>67766241</v>
      </c>
      <c r="G34" s="76">
        <f>Лист1!R87+Лист1!R143+Лист1!R162</f>
        <v>67966244</v>
      </c>
      <c r="H34" s="76">
        <f>Лист1!S87+Лист1!S143+Лист1!S162</f>
        <v>67676684</v>
      </c>
    </row>
    <row r="35" spans="1:8" ht="75" x14ac:dyDescent="0.25">
      <c r="A35" s="67">
        <v>2211</v>
      </c>
      <c r="B35" s="97" t="s">
        <v>477</v>
      </c>
      <c r="C35" s="76">
        <f>Лист1!N28</f>
        <v>270000</v>
      </c>
      <c r="D35" s="76">
        <f>Лист1!O28</f>
        <v>270000</v>
      </c>
      <c r="E35" s="76">
        <f>Лист1!P28</f>
        <v>501453.6</v>
      </c>
      <c r="F35" s="76">
        <f>Лист1!Q28</f>
        <v>0</v>
      </c>
      <c r="G35" s="76">
        <f>Лист1!R28</f>
        <v>7100000</v>
      </c>
      <c r="H35" s="76">
        <f>Лист1!S28</f>
        <v>0</v>
      </c>
    </row>
    <row r="36" spans="1:8" ht="30" x14ac:dyDescent="0.25">
      <c r="A36" s="97">
        <v>2218</v>
      </c>
      <c r="B36" s="97" t="s">
        <v>424</v>
      </c>
      <c r="C36" s="76">
        <f>Лист1!N105</f>
        <v>364031.29</v>
      </c>
      <c r="D36" s="76">
        <f>Лист1!O105</f>
        <v>364031.29</v>
      </c>
      <c r="E36" s="76">
        <f>Лист1!P105</f>
        <v>1007035</v>
      </c>
      <c r="F36" s="76">
        <f>Лист1!Q105</f>
        <v>1392825</v>
      </c>
      <c r="G36" s="76">
        <f>Лист1!R105</f>
        <v>1392825</v>
      </c>
      <c r="H36" s="76">
        <f>Лист1!S105</f>
        <v>1392825</v>
      </c>
    </row>
    <row r="37" spans="1:8" ht="57" x14ac:dyDescent="0.25">
      <c r="A37" s="17" t="s">
        <v>72</v>
      </c>
      <c r="B37" s="17" t="s">
        <v>71</v>
      </c>
      <c r="C37" s="77">
        <f t="shared" ref="C37:H37" si="1">SUM(C38:C47)</f>
        <v>1080172274.1700001</v>
      </c>
      <c r="D37" s="77">
        <f t="shared" si="1"/>
        <v>1063604848.5200001</v>
      </c>
      <c r="E37" s="77">
        <f t="shared" si="1"/>
        <v>1136100383.5999999</v>
      </c>
      <c r="F37" s="77">
        <f t="shared" si="1"/>
        <v>1118439100</v>
      </c>
      <c r="G37" s="77">
        <f t="shared" si="1"/>
        <v>1128287800</v>
      </c>
      <c r="H37" s="77">
        <f t="shared" si="1"/>
        <v>1114207700</v>
      </c>
    </row>
    <row r="38" spans="1:8" x14ac:dyDescent="0.25">
      <c r="A38" s="67">
        <v>2603</v>
      </c>
      <c r="B38" s="67" t="s">
        <v>464</v>
      </c>
      <c r="C38" s="76">
        <f>Лист1!N39</f>
        <v>0</v>
      </c>
      <c r="D38" s="76">
        <f>Лист1!O39</f>
        <v>0</v>
      </c>
      <c r="E38" s="76">
        <f>Лист1!P39</f>
        <v>258800</v>
      </c>
      <c r="F38" s="76">
        <f>Лист1!Q39</f>
        <v>14300</v>
      </c>
      <c r="G38" s="76">
        <f>Лист1!R39</f>
        <v>23100</v>
      </c>
      <c r="H38" s="76">
        <f>Лист1!S39</f>
        <v>0</v>
      </c>
    </row>
    <row r="39" spans="1:8" x14ac:dyDescent="0.25">
      <c r="A39" s="10">
        <v>2605</v>
      </c>
      <c r="B39" s="10" t="s">
        <v>463</v>
      </c>
      <c r="C39" s="76">
        <f>Лист1!N32</f>
        <v>224800</v>
      </c>
      <c r="D39" s="76">
        <f>Лист1!O32</f>
        <v>224284.19</v>
      </c>
      <c r="E39" s="76">
        <f>Лист1!P32</f>
        <v>238000</v>
      </c>
      <c r="F39" s="76">
        <f>Лист1!Q32</f>
        <v>241100</v>
      </c>
      <c r="G39" s="76">
        <f>Лист1!R32</f>
        <v>241100</v>
      </c>
      <c r="H39" s="76">
        <f>Лист1!S32</f>
        <v>241100</v>
      </c>
    </row>
    <row r="40" spans="1:8" ht="135" x14ac:dyDescent="0.25">
      <c r="A40" s="10">
        <v>2622</v>
      </c>
      <c r="B40" s="10" t="s">
        <v>478</v>
      </c>
      <c r="C40" s="76">
        <f>Лист1!N90+Лист1!N92+Лист1!N95+Лист1!N97</f>
        <v>773196384</v>
      </c>
      <c r="D40" s="76">
        <f>Лист1!O90+Лист1!O92+Лист1!O95+Лист1!O97</f>
        <v>772490369.15999997</v>
      </c>
      <c r="E40" s="76">
        <f>Лист1!P90+Лист1!P92+Лист1!P95+Лист1!P97</f>
        <v>804963300</v>
      </c>
      <c r="F40" s="76">
        <f>Лист1!Q90+Лист1!Q92+Лист1!Q95+Лист1!Q97</f>
        <v>824318800</v>
      </c>
      <c r="G40" s="76">
        <f>Лист1!R90+Лист1!R92+Лист1!R95+Лист1!R97</f>
        <v>824318800</v>
      </c>
      <c r="H40" s="76">
        <f>Лист1!S90+Лист1!S92+Лист1!S95+Лист1!S97</f>
        <v>824318800</v>
      </c>
    </row>
    <row r="41" spans="1:8" ht="30" x14ac:dyDescent="0.25">
      <c r="A41" s="67">
        <v>2628</v>
      </c>
      <c r="B41" s="67" t="s">
        <v>465</v>
      </c>
      <c r="C41" s="76">
        <f>Лист1!N51</f>
        <v>92854900</v>
      </c>
      <c r="D41" s="76">
        <f>Лист1!O51</f>
        <v>92555320</v>
      </c>
      <c r="E41" s="76">
        <f>Лист1!P51</f>
        <v>98220700</v>
      </c>
      <c r="F41" s="76">
        <f>Лист1!Q51</f>
        <v>59039200</v>
      </c>
      <c r="G41" s="76">
        <f>Лист1!R51</f>
        <v>68879100</v>
      </c>
      <c r="H41" s="76">
        <f>Лист1!S51</f>
        <v>54822100</v>
      </c>
    </row>
    <row r="42" spans="1:8" ht="180" x14ac:dyDescent="0.25">
      <c r="A42" s="10">
        <v>2640</v>
      </c>
      <c r="B42" s="10" t="s">
        <v>479</v>
      </c>
      <c r="C42" s="76">
        <f>Лист1!N94+Лист1!N109+Лист1!N111+Лист1!N112</f>
        <v>101886190.17</v>
      </c>
      <c r="D42" s="76">
        <f>Лист1!O94+Лист1!O109+Лист1!O111+Лист1!O112</f>
        <v>101772905.97</v>
      </c>
      <c r="E42" s="76">
        <f>Лист1!P94+Лист1!P109+Лист1!P111+Лист1!P112</f>
        <v>117689193.59999999</v>
      </c>
      <c r="F42" s="76">
        <f>Лист1!Q94+Лист1!Q109+Лист1!Q111+Лист1!Q112</f>
        <v>123169200</v>
      </c>
      <c r="G42" s="76">
        <f>Лист1!R94+Лист1!R109+Лист1!R111+Лист1!R112</f>
        <v>123169200</v>
      </c>
      <c r="H42" s="76">
        <f>Лист1!S94+Лист1!S109+Лист1!S111+Лист1!S112</f>
        <v>123169200</v>
      </c>
    </row>
    <row r="43" spans="1:8" ht="75" x14ac:dyDescent="0.25">
      <c r="A43" s="67">
        <v>2641</v>
      </c>
      <c r="B43" s="67" t="s">
        <v>480</v>
      </c>
      <c r="C43" s="76">
        <f>Лист1!N34+Лист1!N35+Лист1!N37</f>
        <v>2084200</v>
      </c>
      <c r="D43" s="76">
        <f>Лист1!O34+Лист1!O35+Лист1!O37</f>
        <v>2015698.2100000002</v>
      </c>
      <c r="E43" s="76">
        <f>Лист1!P34+Лист1!P35+Лист1!P37</f>
        <v>2276300</v>
      </c>
      <c r="F43" s="76">
        <f>Лист1!Q34+Лист1!Q35+Лист1!Q37</f>
        <v>2712600</v>
      </c>
      <c r="G43" s="76">
        <f>Лист1!R34+Лист1!R35+Лист1!R37</f>
        <v>2712600</v>
      </c>
      <c r="H43" s="76">
        <f>Лист1!S34+Лист1!S35+Лист1!S37</f>
        <v>2712600</v>
      </c>
    </row>
    <row r="44" spans="1:8" x14ac:dyDescent="0.25">
      <c r="A44" s="67">
        <v>2642</v>
      </c>
      <c r="B44" s="10" t="s">
        <v>466</v>
      </c>
      <c r="C44" s="76">
        <f>Лист1!N100</f>
        <v>3238700</v>
      </c>
      <c r="D44" s="76">
        <f>Лист1!O100</f>
        <v>3238373.99</v>
      </c>
      <c r="E44" s="76">
        <f>Лист1!P100</f>
        <v>5051970</v>
      </c>
      <c r="F44" s="76">
        <f>Лист1!Q100</f>
        <v>7318000</v>
      </c>
      <c r="G44" s="76">
        <f>Лист1!R100</f>
        <v>7318000</v>
      </c>
      <c r="H44" s="76">
        <f>Лист1!S100</f>
        <v>7318000</v>
      </c>
    </row>
    <row r="45" spans="1:8" ht="105" x14ac:dyDescent="0.25">
      <c r="A45" s="115">
        <v>2643</v>
      </c>
      <c r="B45" s="116" t="s">
        <v>485</v>
      </c>
      <c r="C45" s="76">
        <f>Лист1!N99</f>
        <v>0</v>
      </c>
      <c r="D45" s="76">
        <f>Лист1!O99</f>
        <v>0</v>
      </c>
      <c r="E45" s="76">
        <f>Лист1!P99</f>
        <v>10286720</v>
      </c>
      <c r="F45" s="76">
        <f>Лист1!Q99</f>
        <v>11668200</v>
      </c>
      <c r="G45" s="76">
        <f>Лист1!R99</f>
        <v>11668200</v>
      </c>
      <c r="H45" s="76">
        <f>Лист1!S99</f>
        <v>11668200</v>
      </c>
    </row>
    <row r="46" spans="1:8" ht="60" x14ac:dyDescent="0.25">
      <c r="A46" s="10">
        <v>2660</v>
      </c>
      <c r="B46" s="10" t="s">
        <v>468</v>
      </c>
      <c r="C46" s="76">
        <f>Лист1!N147</f>
        <v>1014900</v>
      </c>
      <c r="D46" s="76">
        <f>Лист1!O147</f>
        <v>1014365.4</v>
      </c>
      <c r="E46" s="76">
        <f>Лист1!P147</f>
        <v>1216300</v>
      </c>
      <c r="F46" s="76">
        <f>Лист1!Q147</f>
        <v>1216300</v>
      </c>
      <c r="G46" s="76">
        <f>Лист1!R147</f>
        <v>1216300</v>
      </c>
      <c r="H46" s="76">
        <f>Лист1!S147</f>
        <v>1216300</v>
      </c>
    </row>
    <row r="47" spans="1:8" ht="45" x14ac:dyDescent="0.25">
      <c r="A47" s="67">
        <v>2670</v>
      </c>
      <c r="B47" s="67" t="s">
        <v>467</v>
      </c>
      <c r="C47" s="76">
        <f>Лист1!N146</f>
        <v>105672200</v>
      </c>
      <c r="D47" s="76">
        <f>Лист1!O146</f>
        <v>90293531.599999994</v>
      </c>
      <c r="E47" s="76">
        <f>Лист1!P146</f>
        <v>95899100</v>
      </c>
      <c r="F47" s="76">
        <f>Лист1!Q146</f>
        <v>88741400</v>
      </c>
      <c r="G47" s="76">
        <f>Лист1!R146</f>
        <v>88741400</v>
      </c>
      <c r="H47" s="76">
        <f>Лист1!S146</f>
        <v>88741400</v>
      </c>
    </row>
    <row r="48" spans="1:8" x14ac:dyDescent="0.25">
      <c r="A48" s="22"/>
      <c r="B48" s="79" t="s">
        <v>453</v>
      </c>
      <c r="C48" s="77">
        <f>C8+C37</f>
        <v>2101037480.5699999</v>
      </c>
      <c r="D48" s="77">
        <f>D37+D8</f>
        <v>2078619218.29</v>
      </c>
      <c r="E48" s="77">
        <f>E37+E8</f>
        <v>2137882621.4400001</v>
      </c>
      <c r="F48" s="77">
        <f>F37+F8</f>
        <v>1994536122</v>
      </c>
      <c r="G48" s="77">
        <f>G37+G8</f>
        <v>1930441522</v>
      </c>
      <c r="H48" s="77">
        <f>H37+H8</f>
        <v>1884196722</v>
      </c>
    </row>
    <row r="49" spans="2:8" x14ac:dyDescent="0.25">
      <c r="B49" s="45" t="s">
        <v>481</v>
      </c>
      <c r="C49" s="57"/>
      <c r="D49" s="57"/>
      <c r="E49" s="57"/>
      <c r="F49" s="57"/>
      <c r="G49" s="57"/>
      <c r="H49" s="57"/>
    </row>
    <row r="50" spans="2:8" x14ac:dyDescent="0.25">
      <c r="C50" s="78">
        <f>C48-C49</f>
        <v>2101037480.5699999</v>
      </c>
      <c r="D50" s="78">
        <f t="shared" ref="D50:H50" si="2">D48-D49</f>
        <v>2078619218.29</v>
      </c>
      <c r="E50" s="78">
        <f t="shared" si="2"/>
        <v>2137882621.4400001</v>
      </c>
      <c r="F50" s="78">
        <f t="shared" si="2"/>
        <v>1994536122</v>
      </c>
      <c r="G50" s="78">
        <f t="shared" si="2"/>
        <v>1930441522</v>
      </c>
      <c r="H50" s="78">
        <f t="shared" si="2"/>
        <v>1884196722</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120</cp:lastModifiedBy>
  <cp:lastPrinted>2018-11-14T06:49:17Z</cp:lastPrinted>
  <dcterms:created xsi:type="dcterms:W3CDTF">2017-10-12T06:20:04Z</dcterms:created>
  <dcterms:modified xsi:type="dcterms:W3CDTF">2018-12-05T09:02:12Z</dcterms:modified>
</cp:coreProperties>
</file>