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S68" i="1" l="1"/>
  <c r="R68" i="1"/>
  <c r="Q68" i="1"/>
  <c r="P68" i="1"/>
  <c r="P220" i="1"/>
  <c r="R226" i="1"/>
  <c r="Q226" i="1"/>
  <c r="R153" i="1" l="1"/>
  <c r="Q153" i="1"/>
  <c r="P153" i="1"/>
  <c r="P138" i="1"/>
  <c r="R113" i="1"/>
  <c r="Q113" i="1"/>
  <c r="P113" i="1"/>
  <c r="R106" i="1"/>
  <c r="Q106" i="1"/>
  <c r="P106" i="1"/>
  <c r="R90" i="1"/>
  <c r="Q90" i="1"/>
  <c r="P90" i="1"/>
  <c r="Q80" i="1" l="1"/>
  <c r="P80" i="1"/>
  <c r="P69" i="1"/>
  <c r="R69" i="1"/>
  <c r="Q69" i="1"/>
  <c r="R57" i="1"/>
  <c r="Q57" i="1"/>
  <c r="P57" i="1"/>
  <c r="S10" i="1" l="1"/>
  <c r="R10" i="1"/>
  <c r="Q10" i="1"/>
  <c r="S36" i="1"/>
  <c r="R36" i="1"/>
  <c r="Q36" i="1"/>
  <c r="P36" i="1"/>
  <c r="P10" i="1"/>
  <c r="R27" i="1" l="1"/>
  <c r="Q27" i="1"/>
  <c r="P27" i="1"/>
  <c r="R16" i="1"/>
  <c r="Q16" i="1"/>
  <c r="P16" i="1"/>
  <c r="P11" i="1"/>
  <c r="O27" i="1" l="1"/>
  <c r="N27" i="1"/>
  <c r="O210" i="1" l="1"/>
  <c r="N210" i="1"/>
  <c r="S197" i="1"/>
  <c r="R197" i="1"/>
  <c r="Q197" i="1"/>
  <c r="N48" i="1"/>
  <c r="O68" i="1" l="1"/>
  <c r="N68" i="1"/>
  <c r="S56" i="1"/>
  <c r="R56" i="1"/>
  <c r="Q56" i="1"/>
  <c r="P56" i="1"/>
  <c r="O56" i="1"/>
  <c r="N56"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P197" i="1" l="1"/>
  <c r="E11" i="2" l="1"/>
  <c r="E26" i="2"/>
  <c r="H17" i="2" l="1"/>
  <c r="G17" i="2"/>
  <c r="F17" i="2"/>
  <c r="E17" i="2"/>
  <c r="G32" i="2"/>
  <c r="F32" i="2"/>
  <c r="E32" i="2"/>
  <c r="E13" i="2"/>
  <c r="O201" i="1" l="1"/>
  <c r="O197" i="1" s="1"/>
  <c r="N201" i="1"/>
  <c r="N197" i="1" s="1"/>
  <c r="O205" i="1"/>
  <c r="N205" i="1"/>
  <c r="S166" i="1"/>
  <c r="R166" i="1"/>
  <c r="Q166" i="1"/>
  <c r="P166" i="1"/>
  <c r="O166" i="1"/>
  <c r="N166" i="1"/>
  <c r="O153" i="1"/>
  <c r="D26" i="2" s="1"/>
  <c r="N153" i="1"/>
  <c r="S118" i="1"/>
  <c r="R118" i="1"/>
  <c r="Q118" i="1"/>
  <c r="P118" i="1"/>
  <c r="O118" i="1"/>
  <c r="N118" i="1"/>
  <c r="S105" i="1"/>
  <c r="R105" i="1"/>
  <c r="Q105" i="1"/>
  <c r="P105" i="1"/>
  <c r="O105" i="1"/>
  <c r="N105" i="1"/>
  <c r="O90" i="1"/>
  <c r="D17" i="2" s="1"/>
  <c r="N90" i="1"/>
  <c r="C17" i="2" s="1"/>
  <c r="N80" i="1"/>
  <c r="O80" i="1"/>
  <c r="O130" i="1" l="1"/>
  <c r="N130" i="1"/>
  <c r="C26" i="2"/>
  <c r="N14" i="1"/>
  <c r="D32" i="2"/>
  <c r="C32" i="2"/>
  <c r="O11" i="1"/>
  <c r="D13" i="2" s="1"/>
  <c r="N11" i="1"/>
  <c r="C13" i="2" s="1"/>
  <c r="N10" i="1" l="1"/>
  <c r="Q130" i="1"/>
  <c r="S130" i="1"/>
  <c r="R130" i="1"/>
  <c r="P130" i="1"/>
  <c r="H32" i="2" l="1"/>
  <c r="S174" i="1" l="1"/>
  <c r="R174" i="1"/>
  <c r="Q174" i="1"/>
  <c r="P174" i="1"/>
  <c r="O174" i="1"/>
  <c r="N174" i="1"/>
  <c r="H36" i="2" l="1"/>
  <c r="G36" i="2"/>
  <c r="F36" i="2"/>
  <c r="E36" i="2"/>
  <c r="D36" i="2"/>
  <c r="C36" i="2"/>
  <c r="H35" i="2"/>
  <c r="G35" i="2"/>
  <c r="F35" i="2"/>
  <c r="E35" i="2"/>
  <c r="D35" i="2"/>
  <c r="C35" i="2"/>
  <c r="H33" i="2"/>
  <c r="G33" i="2"/>
  <c r="F33" i="2"/>
  <c r="E33" i="2"/>
  <c r="D33" i="2"/>
  <c r="C33" i="2"/>
  <c r="B32" i="2"/>
  <c r="S209" i="1"/>
  <c r="S196" i="1" s="1"/>
  <c r="R209" i="1"/>
  <c r="R196" i="1" s="1"/>
  <c r="Q209" i="1"/>
  <c r="Q196" i="1" s="1"/>
  <c r="P209" i="1"/>
  <c r="O209" i="1"/>
  <c r="N209" i="1"/>
  <c r="P213" i="1"/>
  <c r="P212" i="1" s="1"/>
  <c r="Q213" i="1"/>
  <c r="Q212" i="1" s="1"/>
  <c r="S180" i="1"/>
  <c r="S193" i="1"/>
  <c r="R193" i="1"/>
  <c r="Q193" i="1"/>
  <c r="P193" i="1"/>
  <c r="O193" i="1"/>
  <c r="N193" i="1"/>
  <c r="O165" i="1"/>
  <c r="S156" i="1"/>
  <c r="R156" i="1"/>
  <c r="Q156" i="1"/>
  <c r="P156" i="1"/>
  <c r="O156" i="1"/>
  <c r="N156" i="1"/>
  <c r="N124" i="1"/>
  <c r="O124" i="1"/>
  <c r="P124" i="1"/>
  <c r="Q124" i="1"/>
  <c r="R124" i="1"/>
  <c r="S124" i="1"/>
  <c r="Q89" i="1"/>
  <c r="S100" i="1"/>
  <c r="S89" i="1" s="1"/>
  <c r="R100" i="1"/>
  <c r="R89" i="1" s="1"/>
  <c r="Q100" i="1"/>
  <c r="P100" i="1"/>
  <c r="O100" i="1"/>
  <c r="N100" i="1"/>
  <c r="O89" i="1"/>
  <c r="N89" i="1"/>
  <c r="S64" i="1"/>
  <c r="R64" i="1"/>
  <c r="P64" i="1"/>
  <c r="S26" i="1"/>
  <c r="R26" i="1"/>
  <c r="Q26" i="1"/>
  <c r="P26" i="1"/>
  <c r="O26" i="1"/>
  <c r="N26" i="1"/>
  <c r="Q222" i="1" l="1"/>
  <c r="S179" i="1"/>
  <c r="P222" i="1"/>
  <c r="N88" i="1"/>
  <c r="P165" i="1"/>
  <c r="N165" i="1"/>
  <c r="S117" i="1"/>
  <c r="O117" i="1"/>
  <c r="R117" i="1"/>
  <c r="N117" i="1"/>
  <c r="Q117" i="1"/>
  <c r="P117" i="1"/>
  <c r="R63" i="1"/>
  <c r="P63" i="1"/>
  <c r="S63" i="1"/>
  <c r="H45" i="2"/>
  <c r="G45" i="2"/>
  <c r="F45" i="2"/>
  <c r="E45" i="2"/>
  <c r="D45" i="2"/>
  <c r="C45" i="2"/>
  <c r="P180" i="1" l="1"/>
  <c r="P179" i="1" s="1"/>
  <c r="S88" i="1"/>
  <c r="O36" i="1"/>
  <c r="P89" i="1"/>
  <c r="P88" i="1" l="1"/>
  <c r="O64" i="1"/>
  <c r="O63" i="1" s="1"/>
  <c r="N64" i="1"/>
  <c r="N63" i="1" l="1"/>
  <c r="H31" i="2"/>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0" i="1" l="1"/>
  <c r="R179" i="1" s="1"/>
  <c r="Q180" i="1"/>
  <c r="Q179" i="1" s="1"/>
  <c r="G41" i="2"/>
  <c r="G15" i="2"/>
  <c r="F15" i="2"/>
  <c r="P196" i="1"/>
  <c r="E27" i="2" l="1"/>
  <c r="E8" i="2" s="1"/>
  <c r="F20" i="2"/>
  <c r="G20" i="2"/>
  <c r="Q88" i="1"/>
  <c r="F40" i="2"/>
  <c r="R88" i="1"/>
  <c r="G40" i="2"/>
  <c r="O196" i="1"/>
  <c r="D29" i="2"/>
  <c r="C29" i="2"/>
  <c r="O180" i="1"/>
  <c r="O179" i="1" s="1"/>
  <c r="N180" i="1"/>
  <c r="N179" i="1" s="1"/>
  <c r="D22" i="2"/>
  <c r="C22" i="2"/>
  <c r="N196" i="1" l="1"/>
  <c r="C20" i="2"/>
  <c r="D20" i="2"/>
  <c r="C27" i="2"/>
  <c r="D27" i="2"/>
  <c r="D15" i="2"/>
  <c r="C15" i="2"/>
  <c r="C8" i="2" l="1"/>
  <c r="D8" i="2"/>
  <c r="O10" i="1"/>
  <c r="O9" i="1" l="1"/>
  <c r="F37" i="2"/>
  <c r="G37" i="2"/>
  <c r="E37" i="2"/>
  <c r="E48" i="2" s="1"/>
  <c r="H37" i="2"/>
  <c r="D37" i="2"/>
  <c r="D48" i="2" s="1"/>
  <c r="C37" i="2"/>
  <c r="C48" i="2" s="1"/>
  <c r="Q165" i="1" l="1"/>
  <c r="G8" i="2"/>
  <c r="G48" i="2" s="1"/>
  <c r="G50" i="2" s="1"/>
  <c r="G53" i="2" s="1"/>
  <c r="R165" i="1"/>
  <c r="Q64" i="1"/>
  <c r="Q63" i="1" s="1"/>
  <c r="E50" i="2"/>
  <c r="E53" i="2" s="1"/>
  <c r="S165" i="1" l="1"/>
  <c r="F8" i="2"/>
  <c r="F48" i="2" s="1"/>
  <c r="F50" i="2" s="1"/>
  <c r="F53" i="2" s="1"/>
  <c r="H8" i="2" l="1"/>
  <c r="H48" i="2" s="1"/>
  <c r="H50" i="2" s="1"/>
  <c r="H53" i="2" s="1"/>
  <c r="C50" i="2"/>
  <c r="C53" i="2" s="1"/>
  <c r="D50" i="2"/>
  <c r="D53" i="2" s="1"/>
  <c r="S217" i="1" l="1"/>
  <c r="S216" i="1" s="1"/>
  <c r="R217" i="1"/>
  <c r="R216" i="1" s="1"/>
  <c r="Q217" i="1"/>
  <c r="Q216" i="1" s="1"/>
  <c r="P217" i="1"/>
  <c r="P216" i="1" s="1"/>
  <c r="O217" i="1"/>
  <c r="O216" i="1" s="1"/>
  <c r="N217" i="1"/>
  <c r="N216" i="1" s="1"/>
  <c r="S213" i="1"/>
  <c r="R213" i="1"/>
  <c r="O213" i="1"/>
  <c r="N213" i="1"/>
  <c r="S161" i="1"/>
  <c r="S129" i="1" s="1"/>
  <c r="R161" i="1"/>
  <c r="R129" i="1" s="1"/>
  <c r="Q161" i="1"/>
  <c r="Q129" i="1" s="1"/>
  <c r="P161" i="1"/>
  <c r="P129" i="1" s="1"/>
  <c r="O161" i="1"/>
  <c r="O129" i="1" s="1"/>
  <c r="N161" i="1"/>
  <c r="N129" i="1" s="1"/>
  <c r="O88" i="1"/>
  <c r="S79" i="1"/>
  <c r="S78" i="1" s="1"/>
  <c r="R79" i="1"/>
  <c r="R78" i="1" s="1"/>
  <c r="Q79" i="1"/>
  <c r="Q78" i="1" s="1"/>
  <c r="P79" i="1"/>
  <c r="P78" i="1" s="1"/>
  <c r="O79" i="1"/>
  <c r="O78" i="1" s="1"/>
  <c r="N79" i="1"/>
  <c r="S60" i="1"/>
  <c r="R60" i="1"/>
  <c r="Q60" i="1"/>
  <c r="P60" i="1"/>
  <c r="O60" i="1"/>
  <c r="N60" i="1"/>
  <c r="N47" i="1" s="1"/>
  <c r="S48" i="1"/>
  <c r="S220" i="1" s="1"/>
  <c r="R48" i="1"/>
  <c r="Q48" i="1"/>
  <c r="P48" i="1"/>
  <c r="O48" i="1"/>
  <c r="O220" i="1" s="1"/>
  <c r="S9" i="1"/>
  <c r="R9" i="1"/>
  <c r="Q9" i="1"/>
  <c r="P9" i="1"/>
  <c r="N36" i="1"/>
  <c r="N9" i="1" s="1"/>
  <c r="Q47" i="1" l="1"/>
  <c r="Q220" i="1"/>
  <c r="R47" i="1"/>
  <c r="R220" i="1"/>
  <c r="N78" i="1"/>
  <c r="N220" i="1"/>
  <c r="P47" i="1"/>
  <c r="P224" i="1" s="1"/>
  <c r="P227" i="1" s="1"/>
  <c r="S47" i="1"/>
  <c r="O47" i="1"/>
  <c r="S212" i="1"/>
  <c r="S222" i="1"/>
  <c r="R212" i="1"/>
  <c r="R222" i="1"/>
  <c r="N212" i="1"/>
  <c r="N222" i="1"/>
  <c r="O212" i="1"/>
  <c r="O222" i="1"/>
  <c r="Q221" i="1"/>
  <c r="O221" i="1"/>
  <c r="S221" i="1"/>
  <c r="N221" i="1"/>
  <c r="R221" i="1"/>
  <c r="P221" i="1"/>
  <c r="Q223" i="1" l="1"/>
  <c r="Q227" i="1" s="1"/>
  <c r="O223" i="1"/>
  <c r="S223" i="1"/>
  <c r="S227" i="1" s="1"/>
  <c r="R223" i="1"/>
  <c r="R227" i="1" s="1"/>
  <c r="R224" i="1"/>
  <c r="N223" i="1"/>
  <c r="N224" i="1"/>
  <c r="N227" i="1" s="1"/>
  <c r="S224" i="1"/>
  <c r="O224" i="1"/>
  <c r="O227" i="1" s="1"/>
  <c r="Q224" i="1"/>
  <c r="P223" i="1"/>
  <c r="S225" i="1" l="1"/>
  <c r="O225" i="1"/>
  <c r="N225" i="1"/>
  <c r="R225" i="1"/>
  <c r="Q225" i="1"/>
  <c r="P225" i="1"/>
</calcChain>
</file>

<file path=xl/sharedStrings.xml><?xml version="1.0" encoding="utf-8"?>
<sst xmlns="http://schemas.openxmlformats.org/spreadsheetml/2006/main" count="1124" uniqueCount="554">
  <si>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</si>
  <si>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</si>
  <si>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</si>
  <si>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</si>
  <si>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</si>
  <si>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</si>
  <si>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</si>
  <si>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</si>
  <si>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</si>
  <si>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</si>
  <si>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</si>
  <si>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</si>
  <si>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</si>
  <si>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</si>
  <si>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</si>
  <si>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</si>
  <si>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</si>
  <si>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</si>
  <si>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</si>
  <si>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</si>
  <si>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</si>
  <si>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</si>
  <si>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</si>
  <si>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</si>
  <si>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</si>
  <si>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</si>
  <si>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</si>
  <si>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</si>
  <si>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</si>
  <si>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</si>
  <si>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</si>
  <si>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</si>
  <si>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</si>
  <si>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Постановление администрации города Канска № 1389 от 14.12.2016 г. "Об утверждении Порядка расходования средств гранта, представленного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t>
  </si>
  <si>
    <t>Ст.34;Пункт 9 Ст.35;Пункт 15 Ст.53;Пункт 2</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</si>
  <si>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</si>
  <si>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0113</t>
  </si>
  <si>
    <t>Ст.17; пункт 1, п/пункт 3</t>
  </si>
  <si>
    <t>14.12.2016 не установ</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</si>
  <si>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</si>
  <si>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</si>
  <si>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</si>
  <si>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</si>
  <si>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</si>
  <si>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</si>
  <si>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</si>
  <si>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</si>
  <si>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</si>
  <si>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</si>
  <si>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</si>
  <si>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</si>
  <si>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</si>
  <si>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</si>
  <si>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</si>
  <si>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</si>
  <si>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</si>
  <si>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</si>
  <si>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0412</t>
  </si>
  <si>
    <t>Федеральный закон от 24.07.2007 № 209-ФЗ "О развитии малого и среднего предпринимательства в Российской Федерации"</t>
  </si>
  <si>
    <t>ст.11</t>
  </si>
  <si>
    <t>ст.16, пункт 1, п/пункт 33</t>
  </si>
  <si>
    <t>Закон Красноярского края от 21.02.2006 № 17-4487 "О государственной поддержке субъектов агропромышленного комплекса края"</t>
  </si>
  <si>
    <t>29.12.2006 - не установ</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</si>
  <si>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</si>
  <si>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</si>
  <si>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</si>
  <si>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</si>
  <si>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</si>
  <si>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</si>
  <si>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</si>
  <si>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</si>
  <si>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</si>
  <si>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</si>
  <si>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</si>
  <si>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</si>
  <si>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</si>
  <si>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</si>
  <si>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</si>
  <si>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</si>
  <si>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</si>
  <si>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</si>
  <si>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</si>
  <si>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</si>
  <si>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</si>
  <si>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</si>
  <si>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</si>
  <si>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</si>
  <si>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</si>
  <si>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</si>
  <si>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</si>
  <si>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</si>
  <si>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</si>
  <si>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</si>
  <si>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</si>
  <si>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</si>
  <si>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</si>
  <si>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</si>
  <si>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</si>
  <si>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</si>
  <si>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</si>
  <si>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</si>
  <si>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</si>
  <si>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</si>
  <si>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</si>
  <si>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</si>
  <si>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</si>
  <si>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</si>
  <si>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</si>
  <si>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</si>
  <si>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</si>
  <si>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</si>
  <si>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</si>
  <si>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</si>
  <si>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</si>
  <si>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</si>
  <si>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</si>
  <si>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</si>
  <si>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</si>
  <si>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</si>
  <si>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</si>
  <si>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</si>
  <si>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</si>
  <si>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</si>
  <si>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</si>
  <si>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</si>
  <si>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</si>
  <si>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</si>
  <si>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</si>
  <si>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</si>
  <si>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</si>
  <si>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</si>
  <si>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</si>
  <si>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</si>
  <si>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</si>
  <si>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</si>
  <si>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</si>
  <si>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</si>
  <si>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</si>
  <si>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</si>
  <si>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</si>
  <si>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</si>
  <si>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</si>
  <si>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</si>
  <si>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</si>
  <si>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</si>
  <si>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</si>
  <si>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</si>
  <si>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</si>
  <si>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</si>
  <si>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</si>
  <si>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</si>
  <si>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</si>
  <si>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</si>
  <si>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</si>
  <si>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</si>
  <si>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</si>
  <si>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</si>
  <si>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</si>
  <si>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</si>
  <si>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</si>
  <si>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</si>
  <si>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</si>
  <si>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</si>
  <si>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</si>
  <si>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</si>
  <si>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</si>
  <si>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</si>
  <si>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</si>
  <si>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</si>
  <si>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</si>
  <si>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</si>
  <si>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</si>
  <si>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</si>
  <si>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</si>
  <si>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</si>
  <si>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</si>
  <si>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</si>
  <si>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</si>
  <si>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</si>
  <si>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</si>
  <si>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</si>
  <si>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</si>
  <si>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</si>
  <si>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</si>
  <si>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</si>
  <si>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</si>
  <si>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</si>
  <si>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</si>
  <si>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</si>
  <si>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</si>
  <si>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</si>
  <si>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</si>
  <si>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</si>
  <si>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</si>
  <si>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ст.6 п 7.</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</si>
  <si>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</si>
  <si>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11.01.2017 -не установ</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</si>
  <si>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</si>
  <si>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</si>
  <si>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</si>
  <si>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</si>
  <si>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</si>
  <si>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</si>
  <si>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</si>
  <si>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</si>
  <si>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</si>
  <si>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</si>
  <si>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</si>
  <si>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</si>
  <si>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</si>
  <si>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1003</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</si>
  <si>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</si>
  <si>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</si>
  <si>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</si>
  <si>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</si>
  <si>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</si>
  <si>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</si>
  <si>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</si>
  <si>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</si>
  <si>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</si>
  <si>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</si>
  <si>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</si>
  <si>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</si>
  <si>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</si>
  <si>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</si>
  <si>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</si>
  <si>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</si>
  <si>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</si>
  <si>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</si>
  <si>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</si>
  <si>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</si>
  <si>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</si>
  <si>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</si>
  <si>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</si>
  <si>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</si>
  <si>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</si>
  <si>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</si>
  <si>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</si>
  <si>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</si>
  <si>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</si>
  <si>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Решение Канского городского совета депутатов от 15.12.2010 № 11-75 "О Положении о Муниципальном казенном учреждении "Управление строительства и жилищно-коммунального хозяйства администрации города Канска"</t>
  </si>
  <si>
    <t>01.01.2011- не установ</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</si>
  <si>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</si>
  <si>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</si>
  <si>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</si>
  <si>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</si>
  <si>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</si>
  <si>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</si>
  <si>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</si>
  <si>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</si>
  <si>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</si>
  <si>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</si>
  <si>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</si>
  <si>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Постановление администрации г.Канска Красноярского края от 06.02.2017 №88 "О лимитах потребления теплоэнергоресурсов"</t>
  </si>
  <si>
    <t>06.02.2017 - не установ</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</si>
  <si>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</si>
  <si>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</si>
  <si>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</si>
  <si>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</si>
  <si>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</si>
  <si>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</si>
  <si>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</si>
  <si>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</si>
  <si>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</si>
  <si>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</si>
  <si>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</si>
  <si>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</si>
  <si>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</si>
  <si>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</si>
  <si>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</si>
  <si>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</si>
  <si>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</si>
  <si>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</si>
  <si>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</si>
  <si>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</si>
  <si>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</si>
  <si>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</si>
  <si>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</si>
  <si>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</si>
  <si>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</si>
  <si>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</si>
  <si>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</si>
  <si>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</si>
  <si>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</si>
  <si>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</si>
  <si>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</si>
  <si>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</si>
  <si>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</si>
  <si>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</si>
  <si>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</si>
  <si>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</si>
  <si>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</si>
  <si>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</si>
  <si>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</si>
  <si>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</si>
  <si>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</si>
  <si>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</si>
  <si>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</si>
  <si>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</si>
  <si>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</si>
  <si>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</si>
  <si>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</si>
  <si>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</si>
  <si>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</si>
  <si>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</si>
  <si>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</si>
  <si>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</si>
  <si>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</si>
  <si>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</si>
  <si>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</si>
  <si>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</si>
  <si>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</si>
  <si>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</si>
  <si>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 Канска Красноярского края от 09.07.2013 № 921 "Об утверждении Порядка сбора, вывоза утилизации и переработки бытовых и промышленных отходов на территории города Канск</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</si>
  <si>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</si>
  <si>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</si>
  <si>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</si>
  <si>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</si>
  <si>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</si>
  <si>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</si>
  <si>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</si>
  <si>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</si>
  <si>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</si>
  <si>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</si>
  <si>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</si>
  <si>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</si>
  <si>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</si>
  <si>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</si>
  <si>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Постановление администрации города Канска от 27.09.2013 №1321 "Об утверждении порядка расходования средств субвенции на оказание услуг по отлову, учету, содержанию и иному обращению с безнадзорными домашними животными"</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</si>
  <si>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</si>
  <si>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</si>
  <si>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</si>
  <si>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</si>
  <si>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</si>
  <si>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</si>
  <si>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</si>
  <si>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</si>
  <si>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</si>
  <si>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</si>
  <si>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</si>
  <si>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</si>
  <si>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</si>
  <si>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</si>
  <si>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</si>
  <si>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</si>
  <si>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</si>
  <si>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</si>
  <si>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</si>
  <si>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</si>
  <si>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</si>
  <si>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</si>
  <si>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</si>
  <si>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</si>
  <si>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</si>
  <si>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</si>
  <si>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</si>
  <si>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</si>
  <si>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</si>
  <si>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</si>
  <si>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</si>
  <si>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</si>
  <si>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</si>
  <si>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</si>
  <si>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</si>
  <si>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</si>
  <si>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</si>
  <si>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</si>
  <si>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</si>
  <si>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</si>
  <si>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</si>
  <si>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</si>
  <si>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</si>
  <si>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</si>
  <si>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</si>
  <si>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</si>
  <si>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</si>
  <si>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</si>
  <si>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</si>
  <si>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01.10.2013- не установ</t>
  </si>
  <si>
    <t>Решение Канского городского Совета депутатов Красноярского края от 25.09.2013 № 52-282  "О Положении об Управлении архитектуры, строительства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</si>
  <si>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</si>
  <si>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</si>
  <si>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</si>
  <si>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</si>
  <si>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</si>
  <si>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</si>
  <si>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</si>
  <si>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</si>
  <si>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</si>
  <si>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</si>
  <si>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</si>
  <si>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</si>
  <si>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</si>
  <si>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</si>
  <si>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</si>
  <si>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</si>
  <si>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24.10.2017 не установ</t>
  </si>
  <si>
    <t>ст.16; пункт 1, п/пункт 6</t>
  </si>
  <si>
    <t>ст.6 п.1</t>
  </si>
  <si>
    <t>Управление социальной защиты населения города Канска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</si>
  <si>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</si>
  <si>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ст.26.3, пункт 2, п/пункт 24</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</si>
  <si>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</si>
  <si>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 пункт 8</t>
  </si>
  <si>
    <t>26.05.2011 -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</si>
  <si>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</si>
  <si>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</si>
  <si>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</si>
  <si>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1002</t>
  </si>
  <si>
    <t>ст.26.3, часть 2, пункт 1</t>
  </si>
  <si>
    <t>ст.1, пункт 4</t>
  </si>
  <si>
    <t>11.02.2015 - не установ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</si>
  <si>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</si>
  <si>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</si>
  <si>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</si>
  <si>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</si>
  <si>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</si>
  <si>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</si>
  <si>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</si>
  <si>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</si>
  <si>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</si>
  <si>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</si>
  <si>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ИТОГО</t>
  </si>
  <si>
    <t>08.06.2011- не установ</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</si>
  <si>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</si>
  <si>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</si>
  <si>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Постановление администрации г. Канска Красноярского края от 30.03.2011 N 361 (ред. от 21.06.2012) "Об утверждении Административного регламента предоставления муниципальной услуги по предоставлению информации об организации предоставления дополнительного образования детей в муниципальных образовательных учреждениях дополнительного образования детей физкультурно-спортивной направленности, расположенных на территории муниципального образования город Канск"</t>
  </si>
  <si>
    <t>30.03.2011-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</si>
  <si>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</si>
  <si>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</si>
  <si>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</si>
  <si>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</si>
  <si>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</si>
  <si>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</si>
  <si>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</si>
  <si>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</si>
  <si>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Постановление администрации города Канска от 07.02.2013 №151 "Об утверждении порядка расходования субсидии из краевого бюджета на компенсацию расходов муниципальных спортивных школ, подготовивших спортсмена, ставшего членом спортивной сборной команды Красноярского края"</t>
  </si>
  <si>
    <t>07.02.2013- не установ</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</si>
  <si>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</si>
  <si>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</si>
  <si>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</si>
  <si>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01.12.2010 - 28.06.2017</t>
  </si>
  <si>
    <t>16.07.2014 - 31.12.2016</t>
  </si>
  <si>
    <t>24-118 от 18.12.2017</t>
  </si>
  <si>
    <t>26.02.2015 не установ</t>
  </si>
  <si>
    <t>Итого</t>
  </si>
  <si>
    <t>создание поддержки гражданам и их объединениям, участвующим в охране общественного порядка, создание условий для деятельности народных дружин</t>
  </si>
  <si>
    <t>0503 0909</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</si>
  <si>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</si>
  <si>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15.11.2017 -не установ</t>
  </si>
  <si>
    <t>Постановление администрации г. Канска Красноярского края от 12.01.2018 г. №07 "Об утверждении порядка расходования средств субсидии,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военного суда на 2018-2020 годы".</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</si>
  <si>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</si>
  <si>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</si>
  <si>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</si>
  <si>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</si>
  <si>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</si>
  <si>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</si>
  <si>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</si>
  <si>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</si>
  <si>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</si>
  <si>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</si>
  <si>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</si>
  <si>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</si>
  <si>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</si>
  <si>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</si>
  <si>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</si>
  <si>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</si>
  <si>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</si>
  <si>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</si>
  <si>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</si>
  <si>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</si>
  <si>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</si>
  <si>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</si>
  <si>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</si>
  <si>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</si>
  <si>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</si>
  <si>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</si>
  <si>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</si>
  <si>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</si>
  <si>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</si>
  <si>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</si>
  <si>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</si>
  <si>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</si>
  <si>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</si>
  <si>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</si>
  <si>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</si>
  <si>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</si>
  <si>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Акт проверки Службы финансово-экономического контроля и контроля в сфере закупок Красноярского края от 24.05.2018 г.</t>
  </si>
  <si>
    <t>Постановление администрации города Канска от 04.10.2018 №913 "Порядок расходования иных межбюджетных трансфертов за содействие развитию налогового потенциала"</t>
  </si>
  <si>
    <t>10.10.2018 - не установ</t>
  </si>
  <si>
    <t>Постановление администрации города Канска от 03.09.2012 №1429 "Об утверждении Административного регламента предоставления Управлением социальной защиты населения администрации города Канска муниципальной услуги по назначению, перерасчету и выплате пенсии за выслугу лет гражданам, замещающим должности муниципальной службы в городе Канске"</t>
  </si>
  <si>
    <t>12.09.2012 - не установ</t>
  </si>
  <si>
    <t>Ст.34;Пункт 9 Ст.53;Пункт 2</t>
  </si>
  <si>
    <t>Решение Канского городского совета депутатов от 25.08.2015 № 80-425 "О положении об управлении социальной защиты населения администрации города Канска"</t>
  </si>
  <si>
    <t>25.08.2015 - не установ</t>
  </si>
  <si>
    <t>23.05.2018 не установ</t>
  </si>
  <si>
    <t>29.02.2012 23.05.2018</t>
  </si>
  <si>
    <t>29.02.2012 - 23.05.2018</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</si>
  <si>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</si>
  <si>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</si>
  <si>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</si>
  <si>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</si>
  <si>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17.01.2018 04.07.2018</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</si>
  <si>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</si>
  <si>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</si>
  <si>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</si>
  <si>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08.06.2011 - 20.06.2018</t>
  </si>
  <si>
    <t>30.12.2015 -19.04.2017</t>
  </si>
  <si>
    <t>17.07.2013  - 17.05.2017</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</si>
  <si>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</si>
  <si>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02.10.2013 07.03.2018</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</si>
  <si>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</si>
  <si>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</si>
  <si>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</si>
  <si>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</si>
  <si>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</si>
  <si>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</si>
  <si>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Постановление администрации города Канска от 18.07.2018 № 655 "Об утверждении Порядка расходования средств субсидии из краевого бюджета на реализацию социокультурных проектов муниципальными учреждениями культуры и образовательными организациями в области культуры"</t>
  </si>
  <si>
    <t>25.07.2018 - не установ</t>
  </si>
  <si>
    <t>Постановление администрации города Канска от 08.08.2012 №1314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</si>
  <si>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05.09.2012 -не установ</t>
  </si>
  <si>
    <t>Постановление администрации города Канска от 06.08.2018 г. №713 "Об утверждении порядка расходования субсидии на приобретение и монтаж модульных зданий медицинских пунктов в муниципальных загородных оздоровительных лагерях".</t>
  </si>
  <si>
    <t>08.08.2018 - не установ</t>
  </si>
  <si>
    <t xml:space="preserve">Постановление администрации города Канска  от 06.02.2015 г. №167 "О реализации государственных полномочий по социальному обслуживанию граждан"
</t>
  </si>
  <si>
    <t>Отчетный период 2018 год</t>
  </si>
  <si>
    <t>0502,0505</t>
  </si>
  <si>
    <t>20.05.2015 - 24.04.2019</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</si>
  <si>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</si>
  <si>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</si>
  <si>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</si>
  <si>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</si>
  <si>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</si>
  <si>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Постановление администрации города Канска от 14.06.2019 г. №552 "Об утверждении Порядка расходования средств субсидии из краевого бюджета на внедрение автоматизированных систем обслуживания читателей и обеспечения сохранности библиотечных фондов в модернизированных городских муниципальных библиотек Красноярского края".</t>
  </si>
  <si>
    <t>19.06.2019 не установ</t>
  </si>
  <si>
    <t>16.03.2016 - 15.05.2019</t>
  </si>
  <si>
    <t>15.05.2019 - не установ</t>
  </si>
  <si>
    <t>16.08.2017 - 27.02.2019</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</si>
  <si>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</si>
  <si>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</si>
  <si>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</si>
  <si>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Реестр расходных обязательств города Канска на плановый период 2020-2022 годы</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</si>
  <si>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</si>
  <si>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</si>
  <si>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</si>
  <si>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</si>
  <si>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</si>
  <si>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</si>
  <si>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</si>
  <si>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</si>
  <si>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</si>
  <si>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</si>
  <si>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</si>
  <si>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25.11.2019 -не установ</t>
  </si>
  <si>
    <t>46-277 от 17.12.2019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</si>
</sst>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18">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1" fillId="0" borderId="2" xfId="0" applyNumberFormat="1" applyFont="1" applyBorder="1" applyAlignment="1">
      <alignment horizontal="lef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2" xfId="0" applyNumberFormat="1" applyFont="1" applyBorder="1" applyAlignment="1">
      <alignment horizontal="right"/>
    </xf>
    <xf numFmtId="4" fontId="1" fillId="0" borderId="9" xfId="0" applyNumberFormat="1" applyFont="1" applyBorder="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8" fillId="0" borderId="1" xfId="0" applyFont="1" applyBorder="1" applyAlignment="1">
      <alignment horizontal="lef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14" fontId="7" fillId="0" borderId="1" xfId="0" applyNumberFormat="1" applyFont="1" applyBorder="1" applyAlignment="1">
      <alignment horizontal="left" vertical="top" wrapText="1"/>
    </xf>
    <xf numFmtId="0" fontId="1" fillId="0" borderId="5" xfId="0" applyFont="1" applyBorder="1" applyAlignment="1">
      <alignment horizontal="left" vertical="top" wrapText="1"/>
    </xf>
    <xf numFmtId="4" fontId="1" fillId="0" borderId="10" xfId="0" applyNumberFormat="1" applyFont="1" applyBorder="1" applyAlignment="1">
      <alignment horizontal="left" vertical="top" wrapText="1"/>
    </xf>
    <xf numFmtId="4" fontId="1" fillId="0" borderId="16"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12" xfId="0" applyFont="1" applyBorder="1" applyAlignment="1">
      <alignment horizontal="center"/>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6"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7"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vertical="top" wrapText="1"/>
    </xf>
    <xf numFmtId="0" fontId="1" fillId="0" borderId="0" xfId="0" applyFont="1" applyAlignment="1"/>
    <xf numFmtId="0" fontId="1" fillId="0" borderId="2" xfId="0" applyFont="1" applyFill="1" applyBorder="1" applyAlignment="1">
      <alignment vertical="top" wrapText="1"/>
    </xf>
    <xf numFmtId="0" fontId="1" fillId="0" borderId="2" xfId="0" applyFont="1" applyFill="1" applyBorder="1" applyAlignment="1">
      <alignment horizontal="center" vertical="top"/>
    </xf>
    <xf numFmtId="4" fontId="1" fillId="0" borderId="2" xfId="0" applyNumberFormat="1" applyFont="1" applyFill="1" applyBorder="1" applyAlignment="1">
      <alignment horizontal="left" vertical="top" wrapText="1"/>
    </xf>
    <xf numFmtId="14" fontId="1" fillId="0" borderId="1" xfId="0" applyNumberFormat="1" applyFont="1" applyBorder="1" applyAlignment="1">
      <alignment vertical="top" wrapText="1"/>
    </xf>
    <xf numFmtId="0" fontId="1" fillId="0" borderId="16"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15" xfId="0" applyNumberFormat="1" applyFont="1" applyBorder="1" applyAlignment="1">
      <alignment horizontal="left" vertical="top" wrapText="1"/>
    </xf>
    <xf numFmtId="4" fontId="3" fillId="0" borderId="2" xfId="0" applyNumberFormat="1" applyFont="1" applyBorder="1" applyAlignment="1">
      <alignment horizontal="left" vertical="top" wrapText="1"/>
    </xf>
    <xf numFmtId="49" fontId="1" fillId="0" borderId="1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16"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17"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 fontId="1" fillId="0" borderId="19"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horizontal="left" vertical="top"/>
    </xf>
    <xf numFmtId="49" fontId="3" fillId="0" borderId="16" xfId="0" applyNumberFormat="1" applyFont="1" applyBorder="1" applyAlignment="1">
      <alignment horizontal="center" vertical="top" wrapText="1"/>
    </xf>
    <xf numFmtId="0" fontId="1" fillId="0" borderId="2" xfId="0" applyFont="1" applyBorder="1" applyAlignment="1">
      <alignment vertical="top"/>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3"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3" xfId="0" applyFont="1" applyBorder="1" applyAlignment="1">
      <alignment horizontal="left" vertical="top"/>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left"/>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4" fontId="1"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8" xfId="0" applyFont="1" applyBorder="1" applyAlignment="1">
      <alignment horizontal="left" vertical="top" wrapText="1"/>
    </xf>
    <xf numFmtId="0" fontId="1" fillId="0" borderId="18"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4" xfId="0" applyFont="1" applyBorder="1" applyAlignment="1">
      <alignment horizontal="center" vertical="top"/>
    </xf>
    <xf numFmtId="0" fontId="0" fillId="0" borderId="4" xfId="0" applyBorder="1" applyAlignment="1">
      <alignment horizontal="left" vertical="top" wrapText="1"/>
    </xf>
    <xf numFmtId="0" fontId="0" fillId="0" borderId="3" xfId="0" applyBorder="1" applyAlignment="1">
      <alignment horizontal="lef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19" xfId="0"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0" fontId="1" fillId="0" borderId="11" xfId="0" applyFont="1" applyBorder="1" applyAlignment="1">
      <alignment horizontal="center" vertical="top" wrapText="1"/>
    </xf>
    <xf numFmtId="0" fontId="1" fillId="0" borderId="17" xfId="0" applyFont="1" applyBorder="1" applyAlignment="1">
      <alignment horizontal="center" vertical="top" wrapText="1"/>
    </xf>
    <xf numFmtId="4" fontId="1" fillId="0" borderId="10"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7" fillId="0" borderId="3" xfId="0" applyFont="1" applyBorder="1" applyAlignment="1">
      <alignment horizontal="center" vertical="top"/>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0" fontId="2" fillId="0" borderId="0" xfId="0" applyFont="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0" fontId="5" fillId="0" borderId="2" xfId="1" applyFont="1" applyBorder="1" applyAlignment="1">
      <alignment horizontal="center" wrapText="1"/>
    </xf>
    <xf numFmtId="0" fontId="5" fillId="0" borderId="3" xfId="1" applyFont="1" applyBorder="1" applyAlignment="1">
      <alignment horizontal="center" wrapText="1"/>
    </xf>
    <xf numFmtId="0" fontId="0" fillId="0" borderId="3" xfId="0"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7"/>
  <sheetViews>
    <sheetView tabSelected="1" zoomScaleNormal="100" workbookViewId="0">
      <selection activeCell="A2" sqref="A2"/>
    </sheetView>
  </sheetViews>
  <sheetFormatPr defaultRowHeight="15" x14ac:dyDescent="0.25"/>
  <cols>
    <col min="1" max="1" width="11" style="25" customWidth="1"/>
    <col min="2" max="2" width="32.425781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7" style="1" customWidth="1"/>
    <col min="18" max="18" width="17.42578125" style="1" customWidth="1"/>
    <col min="19" max="19" width="16.7109375" style="1" customWidth="1"/>
    <col min="20" max="16384" width="9.140625" style="1"/>
  </cols>
  <sheetData>
    <row r="1" spans="1:19" x14ac:dyDescent="0.25">
      <c r="A1" s="1" t="s">
        <v>553</v>
      </c>
      <c r="B1" s="223"/>
    </row>
    <row r="2" spans="1:19" ht="18.75" x14ac:dyDescent="0.3">
      <c r="C2" s="296" t="s">
        <v>540</v>
      </c>
      <c r="D2" s="296"/>
      <c r="E2" s="296"/>
      <c r="F2" s="296"/>
      <c r="G2" s="296"/>
      <c r="H2" s="296"/>
      <c r="I2" s="296"/>
      <c r="J2" s="296"/>
      <c r="K2" s="296"/>
      <c r="L2" s="296"/>
      <c r="M2" s="296"/>
      <c r="N2" s="296"/>
      <c r="O2" s="296"/>
      <c r="P2" s="296"/>
    </row>
    <row r="3" spans="1:19" x14ac:dyDescent="0.25">
      <c r="A3" s="241" t="s">
        <v>524</v>
      </c>
      <c r="B3" s="241"/>
      <c r="I3" s="23"/>
    </row>
    <row r="4" spans="1:19" x14ac:dyDescent="0.25">
      <c r="C4" s="1" t="s">
        <v>475</v>
      </c>
      <c r="S4" s="45" t="s">
        <v>17</v>
      </c>
    </row>
    <row r="5" spans="1:19" ht="29.25" customHeight="1" x14ac:dyDescent="0.25">
      <c r="A5" s="297" t="s">
        <v>0</v>
      </c>
      <c r="B5" s="291" t="s">
        <v>1</v>
      </c>
      <c r="C5" s="294" t="s">
        <v>2</v>
      </c>
      <c r="D5" s="294"/>
      <c r="E5" s="294" t="s">
        <v>5</v>
      </c>
      <c r="F5" s="294"/>
      <c r="G5" s="294"/>
      <c r="H5" s="294" t="s">
        <v>9</v>
      </c>
      <c r="I5" s="295"/>
      <c r="J5" s="295"/>
      <c r="K5" s="294" t="s">
        <v>10</v>
      </c>
      <c r="L5" s="295"/>
      <c r="M5" s="295"/>
      <c r="N5" s="293" t="s">
        <v>16</v>
      </c>
      <c r="O5" s="293"/>
      <c r="P5" s="293"/>
      <c r="Q5" s="293"/>
      <c r="R5" s="293"/>
      <c r="S5" s="293"/>
    </row>
    <row r="6" spans="1:19" ht="45" x14ac:dyDescent="0.25">
      <c r="A6" s="298"/>
      <c r="B6" s="291"/>
      <c r="C6" s="300" t="s">
        <v>3</v>
      </c>
      <c r="D6" s="300" t="s">
        <v>4</v>
      </c>
      <c r="E6" s="291" t="s">
        <v>6</v>
      </c>
      <c r="F6" s="291" t="s">
        <v>7</v>
      </c>
      <c r="G6" s="291" t="s">
        <v>8</v>
      </c>
      <c r="H6" s="291" t="s">
        <v>6</v>
      </c>
      <c r="I6" s="291" t="s">
        <v>7</v>
      </c>
      <c r="J6" s="291" t="s">
        <v>8</v>
      </c>
      <c r="K6" s="291" t="s">
        <v>6</v>
      </c>
      <c r="L6" s="291" t="s">
        <v>7</v>
      </c>
      <c r="M6" s="291" t="s">
        <v>8</v>
      </c>
      <c r="N6" s="291" t="s">
        <v>13</v>
      </c>
      <c r="O6" s="291"/>
      <c r="P6" s="2" t="s">
        <v>14</v>
      </c>
      <c r="Q6" s="291" t="s">
        <v>15</v>
      </c>
      <c r="R6" s="292"/>
      <c r="S6" s="292"/>
    </row>
    <row r="7" spans="1:19" ht="27" customHeight="1" x14ac:dyDescent="0.25">
      <c r="A7" s="299"/>
      <c r="B7" s="291"/>
      <c r="C7" s="300"/>
      <c r="D7" s="300"/>
      <c r="E7" s="291"/>
      <c r="F7" s="291"/>
      <c r="G7" s="291"/>
      <c r="H7" s="291"/>
      <c r="I7" s="291"/>
      <c r="J7" s="291"/>
      <c r="K7" s="291"/>
      <c r="L7" s="291"/>
      <c r="M7" s="291"/>
      <c r="N7" s="5" t="s">
        <v>11</v>
      </c>
      <c r="O7" s="5" t="s">
        <v>12</v>
      </c>
      <c r="P7" s="5" t="s">
        <v>11</v>
      </c>
      <c r="Q7" s="5" t="s">
        <v>11</v>
      </c>
      <c r="R7" s="5" t="s">
        <v>11</v>
      </c>
      <c r="S7" s="5" t="s">
        <v>11</v>
      </c>
    </row>
    <row r="8" spans="1:19" x14ac:dyDescent="0.25">
      <c r="A8" s="91">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44"/>
      <c r="B9" s="44" t="s">
        <v>18</v>
      </c>
      <c r="C9" s="44">
        <v>901</v>
      </c>
      <c r="D9" s="44"/>
      <c r="E9" s="44"/>
      <c r="F9" s="44"/>
      <c r="G9" s="44"/>
      <c r="H9" s="44"/>
      <c r="I9" s="44"/>
      <c r="J9" s="44"/>
      <c r="K9" s="44"/>
      <c r="L9" s="44"/>
      <c r="M9" s="44"/>
      <c r="N9" s="58">
        <f t="shared" ref="N9:S9" si="0">N10+N26+N36</f>
        <v>48161799.710000001</v>
      </c>
      <c r="O9" s="58">
        <f t="shared" si="0"/>
        <v>46748395.030000001</v>
      </c>
      <c r="P9" s="58">
        <f t="shared" si="0"/>
        <v>67553276</v>
      </c>
      <c r="Q9" s="58">
        <f t="shared" si="0"/>
        <v>52117038</v>
      </c>
      <c r="R9" s="58">
        <f t="shared" si="0"/>
        <v>51269243</v>
      </c>
      <c r="S9" s="58">
        <f t="shared" si="0"/>
        <v>51269243</v>
      </c>
    </row>
    <row r="10" spans="1:19" s="140" customFormat="1" ht="124.5" customHeight="1" x14ac:dyDescent="0.2">
      <c r="A10" s="137">
        <v>2100</v>
      </c>
      <c r="B10" s="141" t="s">
        <v>486</v>
      </c>
      <c r="C10" s="137"/>
      <c r="D10" s="137"/>
      <c r="E10" s="137"/>
      <c r="F10" s="137"/>
      <c r="G10" s="137"/>
      <c r="H10" s="138"/>
      <c r="I10" s="138"/>
      <c r="J10" s="138"/>
      <c r="K10" s="138"/>
      <c r="L10" s="138"/>
      <c r="M10" s="138"/>
      <c r="N10" s="139">
        <f t="shared" ref="N10:O10" si="1">N11+N14+N16+N23</f>
        <v>12051362.209999999</v>
      </c>
      <c r="O10" s="139">
        <f t="shared" si="1"/>
        <v>10790069.209999999</v>
      </c>
      <c r="P10" s="139">
        <f>P11+P14+P16+P23+P24</f>
        <v>6506428</v>
      </c>
      <c r="Q10" s="139">
        <f t="shared" ref="Q10:S10" si="2">Q11+Q14+Q16+Q23+Q24</f>
        <v>4756459</v>
      </c>
      <c r="R10" s="139">
        <f t="shared" si="2"/>
        <v>4756459</v>
      </c>
      <c r="S10" s="139">
        <f t="shared" si="2"/>
        <v>4756459</v>
      </c>
    </row>
    <row r="11" spans="1:19" ht="45" x14ac:dyDescent="0.25">
      <c r="A11" s="237">
        <v>2107</v>
      </c>
      <c r="B11" s="235" t="s">
        <v>48</v>
      </c>
      <c r="C11" s="237">
        <v>901</v>
      </c>
      <c r="D11" s="246" t="s">
        <v>51</v>
      </c>
      <c r="E11" s="235" t="s">
        <v>20</v>
      </c>
      <c r="F11" s="235" t="s">
        <v>397</v>
      </c>
      <c r="G11" s="235" t="s">
        <v>21</v>
      </c>
      <c r="H11" s="10"/>
      <c r="I11" s="10"/>
      <c r="J11" s="10"/>
      <c r="K11" s="10" t="s">
        <v>29</v>
      </c>
      <c r="L11" s="10" t="s">
        <v>49</v>
      </c>
      <c r="M11" s="10" t="s">
        <v>30</v>
      </c>
      <c r="N11" s="233">
        <f>2186218.5+5463609.6</f>
        <v>7649828.0999999996</v>
      </c>
      <c r="O11" s="233">
        <f>2186218.5+5463609.6</f>
        <v>7649828.0999999996</v>
      </c>
      <c r="P11" s="64">
        <f>126180+2488755</f>
        <v>2614935</v>
      </c>
      <c r="Q11" s="156">
        <v>875000</v>
      </c>
      <c r="R11" s="233">
        <v>875000</v>
      </c>
      <c r="S11" s="233">
        <v>875000</v>
      </c>
    </row>
    <row r="12" spans="1:19" ht="198.75" customHeight="1" x14ac:dyDescent="0.25">
      <c r="A12" s="238"/>
      <c r="B12" s="236"/>
      <c r="C12" s="238"/>
      <c r="D12" s="248"/>
      <c r="E12" s="236"/>
      <c r="F12" s="236"/>
      <c r="G12" s="236"/>
      <c r="H12" s="10"/>
      <c r="I12" s="10"/>
      <c r="J12" s="10"/>
      <c r="K12" s="84" t="s">
        <v>50</v>
      </c>
      <c r="L12" s="84"/>
      <c r="M12" s="84" t="s">
        <v>534</v>
      </c>
      <c r="N12" s="234"/>
      <c r="O12" s="234"/>
      <c r="P12" s="66"/>
      <c r="Q12" s="66"/>
      <c r="R12" s="234"/>
      <c r="S12" s="234"/>
    </row>
    <row r="13" spans="1:19" ht="150.75" customHeight="1" x14ac:dyDescent="0.25">
      <c r="A13" s="199"/>
      <c r="B13" s="204"/>
      <c r="C13" s="199"/>
      <c r="D13" s="201"/>
      <c r="E13" s="204"/>
      <c r="F13" s="204"/>
      <c r="G13" s="204"/>
      <c r="H13" s="10"/>
      <c r="I13" s="10"/>
      <c r="J13" s="10"/>
      <c r="K13" s="84" t="s">
        <v>531</v>
      </c>
      <c r="L13" s="84"/>
      <c r="M13" s="84" t="s">
        <v>535</v>
      </c>
      <c r="N13" s="202"/>
      <c r="O13" s="202"/>
      <c r="P13" s="202"/>
      <c r="Q13" s="202"/>
      <c r="R13" s="202"/>
      <c r="S13" s="202"/>
    </row>
    <row r="14" spans="1:19" ht="45" x14ac:dyDescent="0.25">
      <c r="A14" s="237">
        <v>2126</v>
      </c>
      <c r="B14" s="235" t="s">
        <v>52</v>
      </c>
      <c r="C14" s="237">
        <v>901</v>
      </c>
      <c r="D14" s="246" t="s">
        <v>36</v>
      </c>
      <c r="E14" s="235" t="s">
        <v>20</v>
      </c>
      <c r="F14" s="237" t="s">
        <v>53</v>
      </c>
      <c r="G14" s="237" t="s">
        <v>21</v>
      </c>
      <c r="H14" s="10"/>
      <c r="I14" s="10"/>
      <c r="J14" s="10"/>
      <c r="K14" s="10" t="s">
        <v>29</v>
      </c>
      <c r="L14" s="10" t="s">
        <v>49</v>
      </c>
      <c r="M14" s="10" t="s">
        <v>30</v>
      </c>
      <c r="N14" s="233">
        <f>3040241.11+1248680+12613</f>
        <v>4301534.1099999994</v>
      </c>
      <c r="O14" s="233">
        <v>3040241.11</v>
      </c>
      <c r="P14" s="64">
        <v>3381959</v>
      </c>
      <c r="Q14" s="64">
        <v>3381959</v>
      </c>
      <c r="R14" s="233">
        <v>3381959</v>
      </c>
      <c r="S14" s="233">
        <v>3381959</v>
      </c>
    </row>
    <row r="15" spans="1:19" ht="165" x14ac:dyDescent="0.25">
      <c r="A15" s="238"/>
      <c r="B15" s="236"/>
      <c r="C15" s="238"/>
      <c r="D15" s="248"/>
      <c r="E15" s="236"/>
      <c r="F15" s="238"/>
      <c r="G15" s="238"/>
      <c r="H15" s="10"/>
      <c r="I15" s="10"/>
      <c r="J15" s="10"/>
      <c r="K15" s="10" t="s">
        <v>54</v>
      </c>
      <c r="L15" s="10"/>
      <c r="M15" s="10" t="s">
        <v>55</v>
      </c>
      <c r="N15" s="260"/>
      <c r="O15" s="260"/>
      <c r="P15" s="173"/>
      <c r="Q15" s="173"/>
      <c r="R15" s="260"/>
      <c r="S15" s="260"/>
    </row>
    <row r="16" spans="1:19" ht="90" x14ac:dyDescent="0.25">
      <c r="A16" s="285">
        <v>2138</v>
      </c>
      <c r="B16" s="235" t="s">
        <v>56</v>
      </c>
      <c r="C16" s="237">
        <v>901</v>
      </c>
      <c r="D16" s="246" t="s">
        <v>36</v>
      </c>
      <c r="E16" s="10" t="s">
        <v>20</v>
      </c>
      <c r="F16" s="10" t="s">
        <v>60</v>
      </c>
      <c r="G16" s="10" t="s">
        <v>21</v>
      </c>
      <c r="H16" s="10"/>
      <c r="I16" s="10"/>
      <c r="J16" s="10"/>
      <c r="K16" s="10" t="s">
        <v>29</v>
      </c>
      <c r="L16" s="10"/>
      <c r="M16" s="86" t="s">
        <v>30</v>
      </c>
      <c r="N16" s="283">
        <v>100000</v>
      </c>
      <c r="O16" s="283">
        <v>100000</v>
      </c>
      <c r="P16" s="283">
        <f>100000+309534</f>
        <v>409534</v>
      </c>
      <c r="Q16" s="283">
        <f>100000+299500</f>
        <v>399500</v>
      </c>
      <c r="R16" s="283">
        <f>299500+100000</f>
        <v>399500</v>
      </c>
      <c r="S16" s="233">
        <v>399500</v>
      </c>
    </row>
    <row r="17" spans="1:19" ht="105" x14ac:dyDescent="0.25">
      <c r="A17" s="286"/>
      <c r="B17" s="261"/>
      <c r="C17" s="245"/>
      <c r="D17" s="247"/>
      <c r="E17" s="10" t="s">
        <v>58</v>
      </c>
      <c r="F17" s="10" t="s">
        <v>386</v>
      </c>
      <c r="G17" s="10" t="s">
        <v>28</v>
      </c>
      <c r="H17" s="10"/>
      <c r="I17" s="10"/>
      <c r="J17" s="10"/>
      <c r="K17" s="10" t="s">
        <v>66</v>
      </c>
      <c r="L17" s="10"/>
      <c r="M17" s="86" t="s">
        <v>67</v>
      </c>
      <c r="N17" s="284"/>
      <c r="O17" s="284"/>
      <c r="P17" s="284"/>
      <c r="Q17" s="284"/>
      <c r="R17" s="284"/>
      <c r="S17" s="260"/>
    </row>
    <row r="18" spans="1:19" ht="125.25" customHeight="1" x14ac:dyDescent="0.25">
      <c r="A18" s="286"/>
      <c r="B18" s="261"/>
      <c r="C18" s="245"/>
      <c r="D18" s="247"/>
      <c r="E18" s="10"/>
      <c r="F18" s="10"/>
      <c r="G18" s="10"/>
      <c r="H18" s="10"/>
      <c r="I18" s="10"/>
      <c r="J18" s="10"/>
      <c r="K18" s="10" t="s">
        <v>473</v>
      </c>
      <c r="L18" s="10"/>
      <c r="M18" s="86" t="s">
        <v>474</v>
      </c>
      <c r="N18" s="284"/>
      <c r="O18" s="284"/>
      <c r="P18" s="284"/>
      <c r="Q18" s="284"/>
      <c r="R18" s="284"/>
      <c r="S18" s="260"/>
    </row>
    <row r="19" spans="1:19" ht="165" x14ac:dyDescent="0.25">
      <c r="A19" s="287"/>
      <c r="B19" s="236"/>
      <c r="C19" s="238"/>
      <c r="D19" s="248"/>
      <c r="E19" s="10"/>
      <c r="F19" s="10"/>
      <c r="G19" s="10"/>
      <c r="H19" s="10"/>
      <c r="I19" s="10"/>
      <c r="J19" s="10"/>
      <c r="K19" s="10" t="s">
        <v>64</v>
      </c>
      <c r="L19" s="10"/>
      <c r="M19" s="86" t="s">
        <v>65</v>
      </c>
      <c r="N19" s="284"/>
      <c r="O19" s="284"/>
      <c r="P19" s="284"/>
      <c r="Q19" s="284"/>
      <c r="R19" s="284"/>
      <c r="S19" s="260"/>
    </row>
    <row r="20" spans="1:19" ht="150" x14ac:dyDescent="0.25">
      <c r="A20" s="221"/>
      <c r="B20" s="217"/>
      <c r="C20" s="218"/>
      <c r="D20" s="219"/>
      <c r="E20" s="10"/>
      <c r="F20" s="10"/>
      <c r="G20" s="10"/>
      <c r="H20" s="10"/>
      <c r="I20" s="10"/>
      <c r="J20" s="10"/>
      <c r="K20" s="10" t="s">
        <v>500</v>
      </c>
      <c r="L20" s="10"/>
      <c r="M20" s="86" t="s">
        <v>501</v>
      </c>
      <c r="N20" s="220"/>
      <c r="O20" s="220"/>
      <c r="P20" s="220"/>
      <c r="Q20" s="220"/>
      <c r="R20" s="220"/>
      <c r="S20" s="216"/>
    </row>
    <row r="21" spans="1:19" ht="90" x14ac:dyDescent="0.25">
      <c r="A21" s="221"/>
      <c r="B21" s="217"/>
      <c r="C21" s="218"/>
      <c r="D21" s="219"/>
      <c r="E21" s="10"/>
      <c r="F21" s="10"/>
      <c r="G21" s="10"/>
      <c r="H21" s="10"/>
      <c r="I21" s="10"/>
      <c r="J21" s="10"/>
      <c r="K21" s="10" t="s">
        <v>68</v>
      </c>
      <c r="L21" s="10"/>
      <c r="M21" s="10" t="s">
        <v>536</v>
      </c>
      <c r="N21" s="220"/>
      <c r="O21" s="220"/>
      <c r="P21" s="220"/>
      <c r="Q21" s="220"/>
      <c r="R21" s="220"/>
      <c r="S21" s="216"/>
    </row>
    <row r="22" spans="1:19" ht="135" x14ac:dyDescent="0.25">
      <c r="A22" s="221"/>
      <c r="B22" s="217"/>
      <c r="C22" s="218"/>
      <c r="D22" s="219"/>
      <c r="E22" s="10"/>
      <c r="F22" s="10"/>
      <c r="G22" s="10"/>
      <c r="H22" s="10"/>
      <c r="I22" s="10"/>
      <c r="J22" s="10"/>
      <c r="K22" s="10" t="s">
        <v>537</v>
      </c>
      <c r="L22" s="10"/>
      <c r="M22" s="10" t="s">
        <v>538</v>
      </c>
      <c r="N22" s="220"/>
      <c r="O22" s="220"/>
      <c r="P22" s="220"/>
      <c r="Q22" s="220"/>
      <c r="R22" s="220"/>
      <c r="S22" s="216"/>
    </row>
    <row r="23" spans="1:19" ht="150" hidden="1" x14ac:dyDescent="0.25">
      <c r="A23" s="106">
        <v>2141</v>
      </c>
      <c r="B23" s="103" t="s">
        <v>446</v>
      </c>
      <c r="C23" s="104">
        <v>901</v>
      </c>
      <c r="D23" s="105" t="s">
        <v>36</v>
      </c>
      <c r="E23" s="10" t="s">
        <v>20</v>
      </c>
      <c r="F23" s="10" t="s">
        <v>391</v>
      </c>
      <c r="G23" s="10" t="s">
        <v>21</v>
      </c>
      <c r="H23" s="10"/>
      <c r="I23" s="10"/>
      <c r="J23" s="10"/>
      <c r="K23" s="10" t="s">
        <v>31</v>
      </c>
      <c r="L23" s="10"/>
      <c r="M23" s="10" t="s">
        <v>32</v>
      </c>
      <c r="N23" s="102">
        <v>0</v>
      </c>
      <c r="O23" s="102">
        <v>0</v>
      </c>
      <c r="P23" s="102">
        <v>0</v>
      </c>
      <c r="Q23" s="102">
        <v>0</v>
      </c>
      <c r="R23" s="102">
        <v>0</v>
      </c>
      <c r="S23" s="102">
        <v>0</v>
      </c>
    </row>
    <row r="24" spans="1:19" ht="34.5" customHeight="1" x14ac:dyDescent="0.25">
      <c r="A24" s="285">
        <v>2141</v>
      </c>
      <c r="B24" s="235" t="s">
        <v>541</v>
      </c>
      <c r="C24" s="237">
        <v>901</v>
      </c>
      <c r="D24" s="246" t="s">
        <v>36</v>
      </c>
      <c r="E24" s="235" t="s">
        <v>20</v>
      </c>
      <c r="F24" s="235" t="s">
        <v>542</v>
      </c>
      <c r="G24" s="235" t="s">
        <v>21</v>
      </c>
      <c r="H24" s="10"/>
      <c r="I24" s="10"/>
      <c r="J24" s="10"/>
      <c r="K24" s="10" t="s">
        <v>29</v>
      </c>
      <c r="L24" s="10"/>
      <c r="M24" s="86" t="s">
        <v>30</v>
      </c>
      <c r="N24" s="242"/>
      <c r="O24" s="242"/>
      <c r="P24" s="242">
        <v>100000</v>
      </c>
      <c r="Q24" s="242">
        <v>100000</v>
      </c>
      <c r="R24" s="242">
        <v>100000</v>
      </c>
      <c r="S24" s="242">
        <v>100000</v>
      </c>
    </row>
    <row r="25" spans="1:19" ht="150" x14ac:dyDescent="0.25">
      <c r="A25" s="287"/>
      <c r="B25" s="236"/>
      <c r="C25" s="238"/>
      <c r="D25" s="248"/>
      <c r="E25" s="236"/>
      <c r="F25" s="236"/>
      <c r="G25" s="236"/>
      <c r="H25" s="10"/>
      <c r="I25" s="10"/>
      <c r="J25" s="10"/>
      <c r="K25" s="10" t="s">
        <v>31</v>
      </c>
      <c r="L25" s="10"/>
      <c r="M25" s="10" t="s">
        <v>32</v>
      </c>
      <c r="N25" s="243"/>
      <c r="O25" s="243"/>
      <c r="P25" s="243"/>
      <c r="Q25" s="243"/>
      <c r="R25" s="243"/>
      <c r="S25" s="243"/>
    </row>
    <row r="26" spans="1:19" s="23" customFormat="1" ht="170.25" customHeight="1" x14ac:dyDescent="0.2">
      <c r="A26" s="98">
        <v>2200</v>
      </c>
      <c r="B26" s="17" t="s">
        <v>484</v>
      </c>
      <c r="C26" s="8"/>
      <c r="D26" s="8"/>
      <c r="E26" s="8"/>
      <c r="F26" s="8"/>
      <c r="G26" s="8"/>
      <c r="H26" s="8"/>
      <c r="I26" s="8"/>
      <c r="J26" s="8"/>
      <c r="K26" s="8"/>
      <c r="L26" s="8"/>
      <c r="M26" s="8"/>
      <c r="N26" s="59">
        <f t="shared" ref="N26:S26" si="3">N27+N31+N33+N35</f>
        <v>33193237.5</v>
      </c>
      <c r="O26" s="59">
        <f t="shared" si="3"/>
        <v>33193237.460000001</v>
      </c>
      <c r="P26" s="59">
        <f t="shared" si="3"/>
        <v>56168348</v>
      </c>
      <c r="Q26" s="59">
        <f t="shared" si="3"/>
        <v>42479579</v>
      </c>
      <c r="R26" s="59">
        <f t="shared" si="3"/>
        <v>41680684</v>
      </c>
      <c r="S26" s="59">
        <f t="shared" si="3"/>
        <v>41680684</v>
      </c>
    </row>
    <row r="27" spans="1:19" ht="45" x14ac:dyDescent="0.25">
      <c r="A27" s="271">
        <v>2201</v>
      </c>
      <c r="B27" s="235" t="s">
        <v>451</v>
      </c>
      <c r="C27" s="239">
        <v>901</v>
      </c>
      <c r="D27" s="237" t="s">
        <v>19</v>
      </c>
      <c r="E27" s="235" t="s">
        <v>20</v>
      </c>
      <c r="F27" s="235" t="s">
        <v>391</v>
      </c>
      <c r="G27" s="237" t="s">
        <v>21</v>
      </c>
      <c r="H27" s="235" t="s">
        <v>24</v>
      </c>
      <c r="I27" s="276" t="s">
        <v>63</v>
      </c>
      <c r="J27" s="237" t="s">
        <v>26</v>
      </c>
      <c r="K27" s="10" t="s">
        <v>29</v>
      </c>
      <c r="L27" s="4"/>
      <c r="M27" s="10" t="s">
        <v>30</v>
      </c>
      <c r="N27" s="301">
        <f>25303596.56+1550613.26+44986+1232543.7-225577.5</f>
        <v>27906162.02</v>
      </c>
      <c r="O27" s="301">
        <f>25303596.56+1550613.26+44986+1232543.7-225577.5</f>
        <v>27906162.02</v>
      </c>
      <c r="P27" s="128">
        <f>1997092+39666008+2347354+260000</f>
        <v>44270454</v>
      </c>
      <c r="Q27" s="222">
        <f>1997092+34650393+260000</f>
        <v>36907485</v>
      </c>
      <c r="R27" s="301">
        <f>1997092+33851498+260000</f>
        <v>36108590</v>
      </c>
      <c r="S27" s="301">
        <v>36108590</v>
      </c>
    </row>
    <row r="28" spans="1:19" ht="53.25" customHeight="1" x14ac:dyDescent="0.25">
      <c r="A28" s="272"/>
      <c r="B28" s="261"/>
      <c r="C28" s="273"/>
      <c r="D28" s="245"/>
      <c r="E28" s="236"/>
      <c r="F28" s="236"/>
      <c r="G28" s="238"/>
      <c r="H28" s="236"/>
      <c r="I28" s="277"/>
      <c r="J28" s="238"/>
      <c r="K28" s="10"/>
      <c r="L28" s="4"/>
      <c r="M28" s="10"/>
      <c r="N28" s="302"/>
      <c r="O28" s="302"/>
      <c r="P28" s="129"/>
      <c r="Q28" s="129"/>
      <c r="R28" s="302"/>
      <c r="S28" s="302"/>
    </row>
    <row r="29" spans="1:19" ht="285" x14ac:dyDescent="0.25">
      <c r="A29" s="272"/>
      <c r="B29" s="261"/>
      <c r="C29" s="273"/>
      <c r="D29" s="245"/>
      <c r="E29" s="9" t="s">
        <v>22</v>
      </c>
      <c r="F29" s="7" t="s">
        <v>63</v>
      </c>
      <c r="G29" s="9" t="s">
        <v>23</v>
      </c>
      <c r="H29" s="10" t="s">
        <v>27</v>
      </c>
      <c r="I29" s="11" t="s">
        <v>63</v>
      </c>
      <c r="J29" s="10" t="s">
        <v>28</v>
      </c>
      <c r="K29" s="10" t="s">
        <v>35</v>
      </c>
      <c r="L29" s="4"/>
      <c r="M29" s="10" t="s">
        <v>396</v>
      </c>
      <c r="N29" s="302"/>
      <c r="O29" s="302"/>
      <c r="P29" s="129"/>
      <c r="Q29" s="129"/>
      <c r="R29" s="302"/>
      <c r="S29" s="302"/>
    </row>
    <row r="30" spans="1:19" ht="195" x14ac:dyDescent="0.25">
      <c r="A30" s="290"/>
      <c r="B30" s="236"/>
      <c r="C30" s="240"/>
      <c r="D30" s="238"/>
      <c r="E30" s="4"/>
      <c r="F30" s="4"/>
      <c r="G30" s="4"/>
      <c r="H30" s="4"/>
      <c r="I30" s="4"/>
      <c r="J30" s="4"/>
      <c r="K30" s="84" t="s">
        <v>33</v>
      </c>
      <c r="L30" s="4"/>
      <c r="M30" s="10" t="s">
        <v>38</v>
      </c>
      <c r="N30" s="303"/>
      <c r="O30" s="303"/>
      <c r="P30" s="130"/>
      <c r="Q30" s="130"/>
      <c r="R30" s="302"/>
      <c r="S30" s="302"/>
    </row>
    <row r="31" spans="1:19" ht="30" x14ac:dyDescent="0.25">
      <c r="A31" s="237">
        <v>2206</v>
      </c>
      <c r="B31" s="235" t="s">
        <v>453</v>
      </c>
      <c r="C31" s="237">
        <v>901</v>
      </c>
      <c r="D31" s="246" t="s">
        <v>36</v>
      </c>
      <c r="E31" s="235" t="s">
        <v>20</v>
      </c>
      <c r="F31" s="235" t="s">
        <v>392</v>
      </c>
      <c r="G31" s="237" t="s">
        <v>21</v>
      </c>
      <c r="H31" s="13"/>
      <c r="I31" s="10"/>
      <c r="J31" s="10"/>
      <c r="K31" s="10" t="s">
        <v>29</v>
      </c>
      <c r="L31" s="7" t="s">
        <v>39</v>
      </c>
      <c r="M31" s="10" t="s">
        <v>41</v>
      </c>
      <c r="N31" s="233">
        <v>4560044.38</v>
      </c>
      <c r="O31" s="233">
        <v>4560044.34</v>
      </c>
      <c r="P31" s="119">
        <v>5304761</v>
      </c>
      <c r="Q31" s="119">
        <v>5304761</v>
      </c>
      <c r="R31" s="313">
        <v>5304761</v>
      </c>
      <c r="S31" s="313">
        <v>5304761</v>
      </c>
    </row>
    <row r="32" spans="1:19" ht="172.5" customHeight="1" x14ac:dyDescent="0.25">
      <c r="A32" s="238"/>
      <c r="B32" s="236"/>
      <c r="C32" s="238"/>
      <c r="D32" s="248"/>
      <c r="E32" s="236"/>
      <c r="F32" s="236"/>
      <c r="G32" s="238"/>
      <c r="H32" s="10"/>
      <c r="I32" s="10"/>
      <c r="J32" s="10"/>
      <c r="K32" s="10" t="s">
        <v>40</v>
      </c>
      <c r="L32" s="7"/>
      <c r="M32" s="10" t="s">
        <v>444</v>
      </c>
      <c r="N32" s="234"/>
      <c r="O32" s="234"/>
      <c r="P32" s="120"/>
      <c r="Q32" s="120"/>
      <c r="R32" s="314"/>
      <c r="S32" s="314"/>
    </row>
    <row r="33" spans="1:19" ht="90" x14ac:dyDescent="0.25">
      <c r="A33" s="237">
        <v>2211</v>
      </c>
      <c r="B33" s="235" t="s">
        <v>42</v>
      </c>
      <c r="C33" s="237">
        <v>901</v>
      </c>
      <c r="D33" s="246" t="s">
        <v>43</v>
      </c>
      <c r="E33" s="10" t="s">
        <v>20</v>
      </c>
      <c r="F33" s="10" t="s">
        <v>393</v>
      </c>
      <c r="G33" s="10" t="s">
        <v>21</v>
      </c>
      <c r="H33" s="10" t="s">
        <v>45</v>
      </c>
      <c r="I33" s="10" t="s">
        <v>395</v>
      </c>
      <c r="J33" s="10" t="s">
        <v>46</v>
      </c>
      <c r="K33" s="10" t="s">
        <v>29</v>
      </c>
      <c r="L33" s="10"/>
      <c r="M33" s="10" t="s">
        <v>30</v>
      </c>
      <c r="N33" s="233">
        <v>501453.6</v>
      </c>
      <c r="O33" s="233">
        <v>501453.6</v>
      </c>
      <c r="P33" s="233">
        <v>6325800</v>
      </c>
      <c r="Q33" s="233">
        <v>0</v>
      </c>
      <c r="R33" s="233">
        <v>0</v>
      </c>
      <c r="S33" s="233">
        <v>0</v>
      </c>
    </row>
    <row r="34" spans="1:19" ht="105" x14ac:dyDescent="0.25">
      <c r="A34" s="238"/>
      <c r="B34" s="236"/>
      <c r="C34" s="238"/>
      <c r="D34" s="248"/>
      <c r="E34" s="10" t="s">
        <v>44</v>
      </c>
      <c r="F34" s="10" t="s">
        <v>394</v>
      </c>
      <c r="G34" s="10" t="s">
        <v>47</v>
      </c>
      <c r="H34" s="10"/>
      <c r="I34" s="10"/>
      <c r="J34" s="10"/>
      <c r="K34" s="10"/>
      <c r="L34" s="10"/>
      <c r="M34" s="10"/>
      <c r="N34" s="234"/>
      <c r="O34" s="234"/>
      <c r="P34" s="234"/>
      <c r="Q34" s="234"/>
      <c r="R34" s="234"/>
      <c r="S34" s="234"/>
    </row>
    <row r="35" spans="1:19" ht="98.25" customHeight="1" x14ac:dyDescent="0.25">
      <c r="A35" s="96">
        <v>2220</v>
      </c>
      <c r="B35" s="82" t="s">
        <v>477</v>
      </c>
      <c r="C35" s="80">
        <v>901</v>
      </c>
      <c r="D35" s="83" t="s">
        <v>36</v>
      </c>
      <c r="E35" s="10" t="s">
        <v>20</v>
      </c>
      <c r="F35" s="10" t="s">
        <v>478</v>
      </c>
      <c r="G35" s="10" t="s">
        <v>21</v>
      </c>
      <c r="H35" s="10"/>
      <c r="I35" s="10"/>
      <c r="J35" s="10"/>
      <c r="K35" s="10" t="s">
        <v>29</v>
      </c>
      <c r="L35" s="10"/>
      <c r="M35" s="10" t="s">
        <v>30</v>
      </c>
      <c r="N35" s="81">
        <v>225577.5</v>
      </c>
      <c r="O35" s="81">
        <v>225577.5</v>
      </c>
      <c r="P35" s="81">
        <v>267333</v>
      </c>
      <c r="Q35" s="81">
        <v>267333</v>
      </c>
      <c r="R35" s="81">
        <v>267333</v>
      </c>
      <c r="S35" s="81">
        <v>267333</v>
      </c>
    </row>
    <row r="36" spans="1:19" s="23" customFormat="1" ht="242.25" x14ac:dyDescent="0.2">
      <c r="A36" s="16">
        <v>2600</v>
      </c>
      <c r="B36" s="17" t="s">
        <v>485</v>
      </c>
      <c r="C36" s="31"/>
      <c r="D36" s="99"/>
      <c r="E36" s="31"/>
      <c r="F36" s="31"/>
      <c r="G36" s="31"/>
      <c r="H36" s="31"/>
      <c r="I36" s="31"/>
      <c r="J36" s="31"/>
      <c r="K36" s="17"/>
      <c r="L36" s="17"/>
      <c r="M36" s="17"/>
      <c r="N36" s="47">
        <f t="shared" ref="N36:O36" si="4">SUM(N37:N45)</f>
        <v>2917200</v>
      </c>
      <c r="O36" s="47">
        <f t="shared" si="4"/>
        <v>2765088.36</v>
      </c>
      <c r="P36" s="47">
        <f>SUM(P37:P45)+P46</f>
        <v>4878500</v>
      </c>
      <c r="Q36" s="47">
        <f t="shared" ref="Q36:S36" si="5">SUM(Q37:Q45)+Q46</f>
        <v>4881000</v>
      </c>
      <c r="R36" s="47">
        <f t="shared" si="5"/>
        <v>4832100</v>
      </c>
      <c r="S36" s="47">
        <f t="shared" si="5"/>
        <v>4832100</v>
      </c>
    </row>
    <row r="37" spans="1:19" ht="135" x14ac:dyDescent="0.25">
      <c r="A37" s="237">
        <v>2605</v>
      </c>
      <c r="B37" s="235" t="s">
        <v>454</v>
      </c>
      <c r="C37" s="107">
        <v>901</v>
      </c>
      <c r="D37" s="111" t="s">
        <v>36</v>
      </c>
      <c r="E37" s="109" t="s">
        <v>73</v>
      </c>
      <c r="F37" s="109" t="s">
        <v>74</v>
      </c>
      <c r="G37" s="109" t="s">
        <v>75</v>
      </c>
      <c r="H37" s="109" t="s">
        <v>76</v>
      </c>
      <c r="I37" s="109" t="s">
        <v>63</v>
      </c>
      <c r="J37" s="109" t="s">
        <v>77</v>
      </c>
      <c r="K37" s="95" t="s">
        <v>78</v>
      </c>
      <c r="L37" s="10"/>
      <c r="M37" s="84" t="s">
        <v>496</v>
      </c>
      <c r="N37" s="46">
        <v>238000</v>
      </c>
      <c r="O37" s="46">
        <v>237991.43</v>
      </c>
      <c r="P37" s="46">
        <v>254300</v>
      </c>
      <c r="Q37" s="46">
        <v>254300</v>
      </c>
      <c r="R37" s="46">
        <v>254300</v>
      </c>
      <c r="S37" s="46">
        <v>254300</v>
      </c>
    </row>
    <row r="38" spans="1:19" ht="135" x14ac:dyDescent="0.25">
      <c r="A38" s="238"/>
      <c r="B38" s="236"/>
      <c r="C38" s="108"/>
      <c r="D38" s="112"/>
      <c r="E38" s="110"/>
      <c r="F38" s="110"/>
      <c r="G38" s="110"/>
      <c r="H38" s="110"/>
      <c r="I38" s="110"/>
      <c r="J38" s="110"/>
      <c r="K38" s="95" t="s">
        <v>482</v>
      </c>
      <c r="L38" s="10"/>
      <c r="M38" s="84" t="s">
        <v>495</v>
      </c>
      <c r="N38" s="46"/>
      <c r="O38" s="46"/>
      <c r="P38" s="46"/>
      <c r="Q38" s="46"/>
      <c r="R38" s="46"/>
      <c r="S38" s="46"/>
    </row>
    <row r="39" spans="1:19" ht="255" x14ac:dyDescent="0.25">
      <c r="A39" s="90">
        <v>2641</v>
      </c>
      <c r="B39" s="89" t="s">
        <v>79</v>
      </c>
      <c r="C39" s="12">
        <v>901</v>
      </c>
      <c r="D39" s="21" t="s">
        <v>80</v>
      </c>
      <c r="E39" s="10" t="s">
        <v>81</v>
      </c>
      <c r="F39" s="10" t="s">
        <v>82</v>
      </c>
      <c r="G39" s="10" t="s">
        <v>83</v>
      </c>
      <c r="H39" s="10" t="s">
        <v>84</v>
      </c>
      <c r="I39" s="10" t="s">
        <v>63</v>
      </c>
      <c r="J39" s="10" t="s">
        <v>85</v>
      </c>
      <c r="K39" s="10" t="s">
        <v>109</v>
      </c>
      <c r="L39" s="10"/>
      <c r="M39" s="10" t="s">
        <v>86</v>
      </c>
      <c r="N39" s="46">
        <v>137300</v>
      </c>
      <c r="O39" s="46">
        <v>137300</v>
      </c>
      <c r="P39" s="46">
        <v>160400</v>
      </c>
      <c r="Q39" s="46">
        <v>160400</v>
      </c>
      <c r="R39" s="46">
        <v>160400</v>
      </c>
      <c r="S39" s="46">
        <v>160400</v>
      </c>
    </row>
    <row r="40" spans="1:19" ht="270" customHeight="1" x14ac:dyDescent="0.25">
      <c r="A40" s="237">
        <v>2641</v>
      </c>
      <c r="B40" s="235" t="s">
        <v>87</v>
      </c>
      <c r="C40" s="281">
        <v>901</v>
      </c>
      <c r="D40" s="246" t="s">
        <v>80</v>
      </c>
      <c r="E40" s="288" t="s">
        <v>81</v>
      </c>
      <c r="F40" s="237" t="s">
        <v>89</v>
      </c>
      <c r="G40" s="237" t="s">
        <v>83</v>
      </c>
      <c r="H40" s="10" t="s">
        <v>90</v>
      </c>
      <c r="I40" s="10" t="s">
        <v>63</v>
      </c>
      <c r="J40" s="10" t="s">
        <v>91</v>
      </c>
      <c r="K40" s="10" t="s">
        <v>94</v>
      </c>
      <c r="L40" s="10"/>
      <c r="M40" s="10" t="s">
        <v>95</v>
      </c>
      <c r="N40" s="242">
        <v>1696500</v>
      </c>
      <c r="O40" s="242">
        <v>1696480.53</v>
      </c>
      <c r="P40" s="61">
        <v>1984700</v>
      </c>
      <c r="Q40" s="61">
        <v>1984700</v>
      </c>
      <c r="R40" s="242">
        <v>1984700</v>
      </c>
      <c r="S40" s="242">
        <v>1984700</v>
      </c>
    </row>
    <row r="41" spans="1:19" ht="105" x14ac:dyDescent="0.25">
      <c r="A41" s="238"/>
      <c r="B41" s="236"/>
      <c r="C41" s="282"/>
      <c r="D41" s="248"/>
      <c r="E41" s="289"/>
      <c r="F41" s="238"/>
      <c r="G41" s="238"/>
      <c r="H41" s="10" t="s">
        <v>92</v>
      </c>
      <c r="I41" s="10" t="s">
        <v>63</v>
      </c>
      <c r="J41" s="10" t="s">
        <v>93</v>
      </c>
      <c r="K41" s="10"/>
      <c r="L41" s="10"/>
      <c r="M41" s="10"/>
      <c r="N41" s="243"/>
      <c r="O41" s="243"/>
      <c r="P41" s="62"/>
      <c r="Q41" s="62"/>
      <c r="R41" s="243"/>
      <c r="S41" s="243"/>
    </row>
    <row r="42" spans="1:19" ht="210" x14ac:dyDescent="0.25">
      <c r="A42" s="245">
        <v>2641</v>
      </c>
      <c r="B42" s="261" t="s">
        <v>96</v>
      </c>
      <c r="C42" s="237">
        <v>901</v>
      </c>
      <c r="D42" s="246" t="s">
        <v>80</v>
      </c>
      <c r="E42" s="10" t="s">
        <v>81</v>
      </c>
      <c r="F42" s="10" t="s">
        <v>88</v>
      </c>
      <c r="G42" s="10" t="s">
        <v>83</v>
      </c>
      <c r="H42" s="10" t="s">
        <v>97</v>
      </c>
      <c r="I42" s="10" t="s">
        <v>63</v>
      </c>
      <c r="J42" s="10" t="s">
        <v>98</v>
      </c>
      <c r="K42" s="10" t="s">
        <v>101</v>
      </c>
      <c r="L42" s="10"/>
      <c r="M42" s="84" t="s">
        <v>497</v>
      </c>
      <c r="N42" s="242">
        <v>586600</v>
      </c>
      <c r="O42" s="242">
        <v>498166.6</v>
      </c>
      <c r="P42" s="61">
        <v>683700</v>
      </c>
      <c r="Q42" s="61">
        <v>683700</v>
      </c>
      <c r="R42" s="242">
        <v>683700</v>
      </c>
      <c r="S42" s="242">
        <v>683700</v>
      </c>
    </row>
    <row r="43" spans="1:19" ht="150" x14ac:dyDescent="0.25">
      <c r="A43" s="238"/>
      <c r="B43" s="236"/>
      <c r="C43" s="238"/>
      <c r="D43" s="248"/>
      <c r="E43" s="10"/>
      <c r="F43" s="10"/>
      <c r="G43" s="10"/>
      <c r="H43" s="10" t="s">
        <v>99</v>
      </c>
      <c r="I43" s="10" t="s">
        <v>63</v>
      </c>
      <c r="J43" s="10" t="s">
        <v>100</v>
      </c>
      <c r="K43" s="10" t="s">
        <v>483</v>
      </c>
      <c r="L43" s="10"/>
      <c r="M43" s="84" t="s">
        <v>495</v>
      </c>
      <c r="N43" s="243"/>
      <c r="O43" s="243"/>
      <c r="P43" s="62"/>
      <c r="Q43" s="62"/>
      <c r="R43" s="243"/>
      <c r="S43" s="243"/>
    </row>
    <row r="44" spans="1:19" ht="180" x14ac:dyDescent="0.25">
      <c r="A44" s="237">
        <v>2603</v>
      </c>
      <c r="B44" s="235" t="s">
        <v>455</v>
      </c>
      <c r="C44" s="237">
        <v>901</v>
      </c>
      <c r="D44" s="246" t="s">
        <v>103</v>
      </c>
      <c r="E44" s="10" t="s">
        <v>102</v>
      </c>
      <c r="F44" s="10" t="s">
        <v>59</v>
      </c>
      <c r="G44" s="10" t="s">
        <v>104</v>
      </c>
      <c r="H44" s="10" t="s">
        <v>106</v>
      </c>
      <c r="I44" s="10" t="s">
        <v>63</v>
      </c>
      <c r="J44" s="10" t="s">
        <v>107</v>
      </c>
      <c r="K44" s="84" t="s">
        <v>450</v>
      </c>
      <c r="L44" s="60"/>
      <c r="M44" s="85" t="s">
        <v>502</v>
      </c>
      <c r="N44" s="242">
        <v>258800</v>
      </c>
      <c r="O44" s="242">
        <v>195149.8</v>
      </c>
      <c r="P44" s="61">
        <v>46400</v>
      </c>
      <c r="Q44" s="61">
        <v>48900</v>
      </c>
      <c r="R44" s="242">
        <v>0</v>
      </c>
      <c r="S44" s="242">
        <v>0</v>
      </c>
    </row>
    <row r="45" spans="1:19" ht="150" x14ac:dyDescent="0.25">
      <c r="A45" s="238"/>
      <c r="B45" s="236"/>
      <c r="C45" s="238"/>
      <c r="D45" s="248"/>
      <c r="E45" s="10" t="s">
        <v>81</v>
      </c>
      <c r="F45" s="10" t="s">
        <v>105</v>
      </c>
      <c r="G45" s="10" t="s">
        <v>83</v>
      </c>
      <c r="H45" s="10"/>
      <c r="I45" s="10"/>
      <c r="J45" s="10"/>
      <c r="K45" s="10" t="s">
        <v>498</v>
      </c>
      <c r="L45" s="10"/>
      <c r="M45" s="10" t="s">
        <v>499</v>
      </c>
      <c r="N45" s="243"/>
      <c r="O45" s="243"/>
      <c r="P45" s="62"/>
      <c r="Q45" s="62"/>
      <c r="R45" s="243"/>
      <c r="S45" s="243"/>
    </row>
    <row r="46" spans="1:19" ht="255" x14ac:dyDescent="0.25">
      <c r="A46" s="225"/>
      <c r="B46" s="224" t="s">
        <v>543</v>
      </c>
      <c r="C46" s="225">
        <v>901</v>
      </c>
      <c r="D46" s="226" t="s">
        <v>413</v>
      </c>
      <c r="E46" s="10" t="s">
        <v>81</v>
      </c>
      <c r="F46" s="10" t="s">
        <v>88</v>
      </c>
      <c r="G46" s="10" t="s">
        <v>83</v>
      </c>
      <c r="H46" s="10" t="s">
        <v>544</v>
      </c>
      <c r="I46" s="10" t="s">
        <v>250</v>
      </c>
      <c r="J46" s="10" t="s">
        <v>545</v>
      </c>
      <c r="K46" s="10" t="s">
        <v>551</v>
      </c>
      <c r="L46" s="10"/>
      <c r="M46" s="60" t="s">
        <v>552</v>
      </c>
      <c r="N46" s="227"/>
      <c r="O46" s="227"/>
      <c r="P46" s="227">
        <v>1749000</v>
      </c>
      <c r="Q46" s="227">
        <v>1749000</v>
      </c>
      <c r="R46" s="227">
        <v>1749000</v>
      </c>
      <c r="S46" s="227">
        <v>1749000</v>
      </c>
    </row>
    <row r="47" spans="1:19" ht="28.5" x14ac:dyDescent="0.25">
      <c r="A47" s="36"/>
      <c r="B47" s="35" t="s">
        <v>110</v>
      </c>
      <c r="C47" s="36">
        <v>902</v>
      </c>
      <c r="D47" s="37"/>
      <c r="E47" s="35"/>
      <c r="F47" s="35"/>
      <c r="G47" s="35"/>
      <c r="H47" s="35"/>
      <c r="I47" s="35"/>
      <c r="J47" s="35"/>
      <c r="K47" s="35"/>
      <c r="L47" s="35"/>
      <c r="M47" s="35"/>
      <c r="N47" s="48">
        <f>N48+N60+N56</f>
        <v>104154124.08</v>
      </c>
      <c r="O47" s="48">
        <f t="shared" ref="O47:S47" si="6">O48+O60+O56</f>
        <v>98528210.020000011</v>
      </c>
      <c r="P47" s="48">
        <f t="shared" si="6"/>
        <v>87616158</v>
      </c>
      <c r="Q47" s="48">
        <f t="shared" si="6"/>
        <v>72547877</v>
      </c>
      <c r="R47" s="48">
        <f t="shared" si="6"/>
        <v>41805177</v>
      </c>
      <c r="S47" s="48">
        <f t="shared" si="6"/>
        <v>41805177</v>
      </c>
    </row>
    <row r="48" spans="1:19" s="23" customFormat="1" ht="121.5" customHeight="1" x14ac:dyDescent="0.2">
      <c r="A48" s="137">
        <v>2100</v>
      </c>
      <c r="B48" s="141" t="s">
        <v>486</v>
      </c>
      <c r="C48" s="16"/>
      <c r="D48" s="26"/>
      <c r="E48" s="17"/>
      <c r="F48" s="17"/>
      <c r="G48" s="17"/>
      <c r="H48" s="17"/>
      <c r="I48" s="17"/>
      <c r="J48" s="17"/>
      <c r="K48" s="17"/>
      <c r="L48" s="17"/>
      <c r="M48" s="17"/>
      <c r="N48" s="47">
        <f>N49+N53+N54</f>
        <v>7339615.4100000001</v>
      </c>
      <c r="O48" s="47">
        <f t="shared" ref="O48:S48" si="7">O49+O53+O54</f>
        <v>7016445.2100000009</v>
      </c>
      <c r="P48" s="47">
        <f t="shared" si="7"/>
        <v>9816191</v>
      </c>
      <c r="Q48" s="47">
        <f t="shared" si="7"/>
        <v>4336427</v>
      </c>
      <c r="R48" s="47">
        <f t="shared" si="7"/>
        <v>4186427</v>
      </c>
      <c r="S48" s="47">
        <f t="shared" si="7"/>
        <v>4186427</v>
      </c>
    </row>
    <row r="49" spans="1:19" ht="270" x14ac:dyDescent="0.25">
      <c r="A49" s="237">
        <v>2104</v>
      </c>
      <c r="B49" s="235" t="s">
        <v>111</v>
      </c>
      <c r="C49" s="237">
        <v>902</v>
      </c>
      <c r="D49" s="246" t="s">
        <v>36</v>
      </c>
      <c r="E49" s="10" t="s">
        <v>20</v>
      </c>
      <c r="F49" s="10" t="s">
        <v>115</v>
      </c>
      <c r="G49" s="10" t="s">
        <v>112</v>
      </c>
      <c r="H49" s="10" t="s">
        <v>122</v>
      </c>
      <c r="I49" s="10" t="s">
        <v>63</v>
      </c>
      <c r="J49" s="10" t="s">
        <v>26</v>
      </c>
      <c r="K49" s="10" t="s">
        <v>503</v>
      </c>
      <c r="L49" s="10"/>
      <c r="M49" s="10" t="s">
        <v>127</v>
      </c>
      <c r="N49" s="233">
        <v>730000</v>
      </c>
      <c r="O49" s="233">
        <v>730000</v>
      </c>
      <c r="P49" s="64">
        <v>2260671</v>
      </c>
      <c r="Q49" s="64">
        <v>198000</v>
      </c>
      <c r="R49" s="233">
        <v>150000</v>
      </c>
      <c r="S49" s="233">
        <v>150000</v>
      </c>
    </row>
    <row r="50" spans="1:19" ht="105" x14ac:dyDescent="0.25">
      <c r="A50" s="245"/>
      <c r="B50" s="261"/>
      <c r="C50" s="245"/>
      <c r="D50" s="247"/>
      <c r="E50" s="10" t="s">
        <v>113</v>
      </c>
      <c r="F50" s="10" t="s">
        <v>114</v>
      </c>
      <c r="G50" s="10" t="s">
        <v>116</v>
      </c>
      <c r="H50" s="10" t="s">
        <v>123</v>
      </c>
      <c r="I50" s="10" t="s">
        <v>63</v>
      </c>
      <c r="J50" s="10" t="s">
        <v>124</v>
      </c>
      <c r="K50" s="10" t="s">
        <v>128</v>
      </c>
      <c r="L50" s="10"/>
      <c r="M50" s="10" t="s">
        <v>129</v>
      </c>
      <c r="N50" s="260"/>
      <c r="O50" s="260"/>
      <c r="P50" s="65"/>
      <c r="Q50" s="65"/>
      <c r="R50" s="260"/>
      <c r="S50" s="260"/>
    </row>
    <row r="51" spans="1:19" ht="195" x14ac:dyDescent="0.25">
      <c r="A51" s="245"/>
      <c r="B51" s="261"/>
      <c r="C51" s="245"/>
      <c r="D51" s="247"/>
      <c r="E51" s="10" t="s">
        <v>117</v>
      </c>
      <c r="F51" s="10" t="s">
        <v>118</v>
      </c>
      <c r="G51" s="10" t="s">
        <v>119</v>
      </c>
      <c r="H51" s="10" t="s">
        <v>125</v>
      </c>
      <c r="I51" s="10" t="s">
        <v>63</v>
      </c>
      <c r="J51" s="10" t="s">
        <v>126</v>
      </c>
      <c r="K51" s="10" t="s">
        <v>130</v>
      </c>
      <c r="L51" s="10"/>
      <c r="M51" s="10" t="s">
        <v>131</v>
      </c>
      <c r="N51" s="260"/>
      <c r="O51" s="260"/>
      <c r="P51" s="65"/>
      <c r="Q51" s="65"/>
      <c r="R51" s="260"/>
      <c r="S51" s="260"/>
    </row>
    <row r="52" spans="1:19" ht="285" x14ac:dyDescent="0.25">
      <c r="A52" s="238"/>
      <c r="B52" s="236"/>
      <c r="C52" s="238"/>
      <c r="D52" s="248"/>
      <c r="E52" s="10" t="s">
        <v>120</v>
      </c>
      <c r="F52" s="10" t="s">
        <v>63</v>
      </c>
      <c r="G52" s="10" t="s">
        <v>121</v>
      </c>
      <c r="H52" s="10" t="s">
        <v>27</v>
      </c>
      <c r="I52" s="11" t="s">
        <v>63</v>
      </c>
      <c r="J52" s="10" t="s">
        <v>28</v>
      </c>
      <c r="K52" s="10" t="s">
        <v>29</v>
      </c>
      <c r="L52" s="10" t="s">
        <v>132</v>
      </c>
      <c r="M52" s="10" t="s">
        <v>30</v>
      </c>
      <c r="N52" s="234"/>
      <c r="O52" s="234"/>
      <c r="P52" s="66"/>
      <c r="Q52" s="66"/>
      <c r="R52" s="234"/>
      <c r="S52" s="234"/>
    </row>
    <row r="53" spans="1:19" ht="216.75" customHeight="1" x14ac:dyDescent="0.25">
      <c r="A53" s="12">
        <v>2107</v>
      </c>
      <c r="B53" s="10" t="s">
        <v>48</v>
      </c>
      <c r="C53" s="12">
        <v>902</v>
      </c>
      <c r="D53" s="21" t="s">
        <v>133</v>
      </c>
      <c r="E53" s="10" t="s">
        <v>20</v>
      </c>
      <c r="F53" s="10" t="s">
        <v>134</v>
      </c>
      <c r="G53" s="10" t="s">
        <v>112</v>
      </c>
      <c r="H53" s="10"/>
      <c r="I53" s="10"/>
      <c r="J53" s="10"/>
      <c r="K53" s="10" t="s">
        <v>29</v>
      </c>
      <c r="L53" s="10" t="s">
        <v>135</v>
      </c>
      <c r="M53" s="10" t="s">
        <v>30</v>
      </c>
      <c r="N53" s="46">
        <v>5957858.3899999997</v>
      </c>
      <c r="O53" s="46">
        <v>5634688.1900000004</v>
      </c>
      <c r="P53" s="46">
        <v>6455520</v>
      </c>
      <c r="Q53" s="46">
        <v>4038427</v>
      </c>
      <c r="R53" s="46">
        <v>3936427</v>
      </c>
      <c r="S53" s="46">
        <v>3936427</v>
      </c>
    </row>
    <row r="54" spans="1:19" ht="90" x14ac:dyDescent="0.25">
      <c r="A54" s="237">
        <v>2130</v>
      </c>
      <c r="B54" s="235" t="s">
        <v>136</v>
      </c>
      <c r="C54" s="237">
        <v>902</v>
      </c>
      <c r="D54" s="246" t="s">
        <v>137</v>
      </c>
      <c r="E54" s="10" t="s">
        <v>20</v>
      </c>
      <c r="F54" s="10" t="s">
        <v>138</v>
      </c>
      <c r="G54" s="10" t="s">
        <v>112</v>
      </c>
      <c r="H54" s="10" t="s">
        <v>139</v>
      </c>
      <c r="I54" s="10" t="s">
        <v>140</v>
      </c>
      <c r="J54" s="10" t="s">
        <v>141</v>
      </c>
      <c r="K54" s="10" t="s">
        <v>29</v>
      </c>
      <c r="L54" s="10"/>
      <c r="M54" s="10" t="s">
        <v>41</v>
      </c>
      <c r="N54" s="242">
        <v>651757.02</v>
      </c>
      <c r="O54" s="242">
        <v>651757.02</v>
      </c>
      <c r="P54" s="242">
        <v>1100000</v>
      </c>
      <c r="Q54" s="242">
        <v>100000</v>
      </c>
      <c r="R54" s="242">
        <v>100000</v>
      </c>
      <c r="S54" s="242">
        <v>100000</v>
      </c>
    </row>
    <row r="55" spans="1:19" ht="125.25" customHeight="1" x14ac:dyDescent="0.25">
      <c r="A55" s="238"/>
      <c r="B55" s="236"/>
      <c r="C55" s="238"/>
      <c r="D55" s="248"/>
      <c r="E55" s="10"/>
      <c r="F55" s="10"/>
      <c r="G55" s="10"/>
      <c r="H55" s="10"/>
      <c r="I55" s="10"/>
      <c r="J55" s="10"/>
      <c r="K55" s="10" t="s">
        <v>142</v>
      </c>
      <c r="L55" s="10"/>
      <c r="M55" s="10" t="s">
        <v>143</v>
      </c>
      <c r="N55" s="243"/>
      <c r="O55" s="243"/>
      <c r="P55" s="243"/>
      <c r="Q55" s="243"/>
      <c r="R55" s="243"/>
      <c r="S55" s="243"/>
    </row>
    <row r="56" spans="1:19" s="23" customFormat="1" ht="170.25" customHeight="1" x14ac:dyDescent="0.2">
      <c r="A56" s="98">
        <v>2200</v>
      </c>
      <c r="B56" s="17" t="s">
        <v>484</v>
      </c>
      <c r="C56" s="8"/>
      <c r="D56" s="8"/>
      <c r="E56" s="8"/>
      <c r="F56" s="8"/>
      <c r="G56" s="8"/>
      <c r="H56" s="8"/>
      <c r="I56" s="8"/>
      <c r="J56" s="8"/>
      <c r="K56" s="8"/>
      <c r="L56" s="8"/>
      <c r="M56" s="8"/>
      <c r="N56" s="59">
        <f>N57</f>
        <v>11021867.84</v>
      </c>
      <c r="O56" s="59">
        <f t="shared" ref="O56:S56" si="8">O57</f>
        <v>10709239.810000001</v>
      </c>
      <c r="P56" s="59">
        <f t="shared" si="8"/>
        <v>13555467</v>
      </c>
      <c r="Q56" s="59">
        <f t="shared" si="8"/>
        <v>11615050</v>
      </c>
      <c r="R56" s="59">
        <f t="shared" si="8"/>
        <v>11615050</v>
      </c>
      <c r="S56" s="59">
        <f t="shared" si="8"/>
        <v>11615050</v>
      </c>
    </row>
    <row r="57" spans="1:19" ht="45" x14ac:dyDescent="0.25">
      <c r="A57" s="271">
        <v>2201</v>
      </c>
      <c r="B57" s="235" t="s">
        <v>451</v>
      </c>
      <c r="C57" s="239">
        <v>902</v>
      </c>
      <c r="D57" s="246" t="s">
        <v>36</v>
      </c>
      <c r="E57" s="235" t="s">
        <v>20</v>
      </c>
      <c r="F57" s="235" t="s">
        <v>391</v>
      </c>
      <c r="G57" s="237" t="s">
        <v>21</v>
      </c>
      <c r="H57" s="235" t="s">
        <v>24</v>
      </c>
      <c r="I57" s="276" t="s">
        <v>63</v>
      </c>
      <c r="J57" s="237" t="s">
        <v>26</v>
      </c>
      <c r="K57" s="10" t="s">
        <v>29</v>
      </c>
      <c r="L57" s="4"/>
      <c r="M57" s="10" t="s">
        <v>30</v>
      </c>
      <c r="N57" s="301">
        <v>11021867.84</v>
      </c>
      <c r="O57" s="301">
        <v>10709239.810000001</v>
      </c>
      <c r="P57" s="206">
        <f>10255467+3300000</f>
        <v>13555467</v>
      </c>
      <c r="Q57" s="222">
        <f>9605467+2009583</f>
        <v>11615050</v>
      </c>
      <c r="R57" s="301">
        <f>2009583+9605467</f>
        <v>11615050</v>
      </c>
      <c r="S57" s="301">
        <v>11615050</v>
      </c>
    </row>
    <row r="58" spans="1:19" ht="52.5" customHeight="1" x14ac:dyDescent="0.25">
      <c r="A58" s="272"/>
      <c r="B58" s="261"/>
      <c r="C58" s="273"/>
      <c r="D58" s="247"/>
      <c r="E58" s="236"/>
      <c r="F58" s="236"/>
      <c r="G58" s="238"/>
      <c r="H58" s="236"/>
      <c r="I58" s="277"/>
      <c r="J58" s="238"/>
      <c r="K58" s="10" t="s">
        <v>130</v>
      </c>
      <c r="L58" s="10"/>
      <c r="M58" s="10" t="s">
        <v>131</v>
      </c>
      <c r="N58" s="302"/>
      <c r="O58" s="302"/>
      <c r="P58" s="207"/>
      <c r="Q58" s="207"/>
      <c r="R58" s="302"/>
      <c r="S58" s="302"/>
    </row>
    <row r="59" spans="1:19" ht="285" x14ac:dyDescent="0.25">
      <c r="A59" s="272"/>
      <c r="B59" s="261"/>
      <c r="C59" s="273"/>
      <c r="D59" s="247"/>
      <c r="E59" s="9" t="s">
        <v>22</v>
      </c>
      <c r="F59" s="7" t="s">
        <v>63</v>
      </c>
      <c r="G59" s="9" t="s">
        <v>23</v>
      </c>
      <c r="H59" s="10" t="s">
        <v>27</v>
      </c>
      <c r="I59" s="11" t="s">
        <v>63</v>
      </c>
      <c r="J59" s="10" t="s">
        <v>28</v>
      </c>
      <c r="K59" s="10" t="s">
        <v>128</v>
      </c>
      <c r="L59" s="10"/>
      <c r="M59" s="10" t="s">
        <v>129</v>
      </c>
      <c r="N59" s="302"/>
      <c r="O59" s="302"/>
      <c r="P59" s="207"/>
      <c r="Q59" s="207"/>
      <c r="R59" s="302"/>
      <c r="S59" s="302"/>
    </row>
    <row r="60" spans="1:19" s="23" customFormat="1" ht="242.25" x14ac:dyDescent="0.2">
      <c r="A60" s="16">
        <v>2600</v>
      </c>
      <c r="B60" s="17" t="s">
        <v>485</v>
      </c>
      <c r="C60" s="16"/>
      <c r="D60" s="26"/>
      <c r="E60" s="17"/>
      <c r="F60" s="17"/>
      <c r="G60" s="17"/>
      <c r="H60" s="17"/>
      <c r="I60" s="17"/>
      <c r="J60" s="17"/>
      <c r="K60" s="17"/>
      <c r="L60" s="17"/>
      <c r="M60" s="17"/>
      <c r="N60" s="47">
        <f t="shared" ref="N60:S60" si="9">N61</f>
        <v>85792640.829999998</v>
      </c>
      <c r="O60" s="47">
        <f t="shared" si="9"/>
        <v>80802525</v>
      </c>
      <c r="P60" s="47">
        <f t="shared" si="9"/>
        <v>64244500</v>
      </c>
      <c r="Q60" s="47">
        <f t="shared" si="9"/>
        <v>56596400</v>
      </c>
      <c r="R60" s="47">
        <f t="shared" si="9"/>
        <v>26003700</v>
      </c>
      <c r="S60" s="47">
        <f t="shared" si="9"/>
        <v>26003700</v>
      </c>
    </row>
    <row r="61" spans="1:19" ht="270" x14ac:dyDescent="0.25">
      <c r="A61" s="237">
        <v>2628</v>
      </c>
      <c r="B61" s="235" t="s">
        <v>456</v>
      </c>
      <c r="C61" s="237">
        <v>902</v>
      </c>
      <c r="D61" s="246" t="s">
        <v>144</v>
      </c>
      <c r="E61" s="235" t="s">
        <v>81</v>
      </c>
      <c r="F61" s="235" t="s">
        <v>145</v>
      </c>
      <c r="G61" s="235" t="s">
        <v>83</v>
      </c>
      <c r="H61" s="10" t="s">
        <v>146</v>
      </c>
      <c r="I61" s="10" t="s">
        <v>63</v>
      </c>
      <c r="J61" s="10" t="s">
        <v>147</v>
      </c>
      <c r="K61" s="84" t="s">
        <v>151</v>
      </c>
      <c r="L61" s="84"/>
      <c r="M61" s="84" t="s">
        <v>441</v>
      </c>
      <c r="N61" s="242">
        <v>85792640.829999998</v>
      </c>
      <c r="O61" s="242">
        <v>80802525</v>
      </c>
      <c r="P61" s="61">
        <v>64244500</v>
      </c>
      <c r="Q61" s="61">
        <v>56596400</v>
      </c>
      <c r="R61" s="242">
        <v>26003700</v>
      </c>
      <c r="S61" s="242">
        <v>26003700</v>
      </c>
    </row>
    <row r="62" spans="1:19" ht="150" x14ac:dyDescent="0.25">
      <c r="A62" s="238"/>
      <c r="B62" s="236"/>
      <c r="C62" s="238"/>
      <c r="D62" s="248"/>
      <c r="E62" s="236"/>
      <c r="F62" s="236"/>
      <c r="G62" s="236"/>
      <c r="H62" s="10" t="s">
        <v>148</v>
      </c>
      <c r="I62" s="10" t="s">
        <v>149</v>
      </c>
      <c r="J62" s="10" t="s">
        <v>150</v>
      </c>
      <c r="K62" s="10" t="s">
        <v>439</v>
      </c>
      <c r="L62" s="10"/>
      <c r="M62" s="10" t="s">
        <v>440</v>
      </c>
      <c r="N62" s="243"/>
      <c r="O62" s="243"/>
      <c r="P62" s="62"/>
      <c r="Q62" s="62"/>
      <c r="R62" s="243"/>
      <c r="S62" s="243"/>
    </row>
    <row r="63" spans="1:19" s="23" customFormat="1" ht="28.5" x14ac:dyDescent="0.2">
      <c r="A63" s="36"/>
      <c r="B63" s="35" t="s">
        <v>152</v>
      </c>
      <c r="C63" s="36">
        <v>903</v>
      </c>
      <c r="D63" s="37"/>
      <c r="E63" s="35"/>
      <c r="F63" s="35"/>
      <c r="G63" s="35"/>
      <c r="H63" s="35"/>
      <c r="I63" s="35"/>
      <c r="J63" s="35"/>
      <c r="K63" s="35"/>
      <c r="L63" s="35"/>
      <c r="M63" s="35"/>
      <c r="N63" s="48">
        <f t="shared" ref="N63:S63" si="10">N64+N68</f>
        <v>17105289.850000001</v>
      </c>
      <c r="O63" s="48">
        <f t="shared" si="10"/>
        <v>17098030.98</v>
      </c>
      <c r="P63" s="48">
        <f t="shared" si="10"/>
        <v>15911411</v>
      </c>
      <c r="Q63" s="48">
        <f t="shared" si="10"/>
        <v>14639036</v>
      </c>
      <c r="R63" s="48">
        <f t="shared" si="10"/>
        <v>14119036</v>
      </c>
      <c r="S63" s="48">
        <f t="shared" si="10"/>
        <v>14119036</v>
      </c>
    </row>
    <row r="64" spans="1:19" s="23" customFormat="1" ht="128.25" x14ac:dyDescent="0.2">
      <c r="A64" s="137">
        <v>2100</v>
      </c>
      <c r="B64" s="141" t="s">
        <v>486</v>
      </c>
      <c r="C64" s="16"/>
      <c r="D64" s="26"/>
      <c r="E64" s="17"/>
      <c r="F64" s="17"/>
      <c r="G64" s="17"/>
      <c r="H64" s="17"/>
      <c r="I64" s="17"/>
      <c r="J64" s="17"/>
      <c r="K64" s="17"/>
      <c r="L64" s="17"/>
      <c r="M64" s="17"/>
      <c r="N64" s="47">
        <f t="shared" ref="N64:S64" si="11">N65+N67</f>
        <v>742302.1</v>
      </c>
      <c r="O64" s="47">
        <f t="shared" si="11"/>
        <v>742302.1</v>
      </c>
      <c r="P64" s="47">
        <f t="shared" si="11"/>
        <v>300000</v>
      </c>
      <c r="Q64" s="47">
        <f t="shared" si="11"/>
        <v>0</v>
      </c>
      <c r="R64" s="47">
        <f t="shared" si="11"/>
        <v>0</v>
      </c>
      <c r="S64" s="47">
        <f t="shared" si="11"/>
        <v>0</v>
      </c>
    </row>
    <row r="65" spans="1:19" ht="99" customHeight="1" x14ac:dyDescent="0.25">
      <c r="A65" s="237">
        <v>2102</v>
      </c>
      <c r="B65" s="235" t="s">
        <v>153</v>
      </c>
      <c r="C65" s="237">
        <v>903</v>
      </c>
      <c r="D65" s="269"/>
      <c r="E65" s="40" t="s">
        <v>20</v>
      </c>
      <c r="F65" s="40" t="s">
        <v>155</v>
      </c>
      <c r="G65" s="40" t="s">
        <v>112</v>
      </c>
      <c r="H65" s="40"/>
      <c r="I65" s="43"/>
      <c r="J65" s="42"/>
      <c r="K65" s="10" t="s">
        <v>29</v>
      </c>
      <c r="L65" s="10" t="s">
        <v>398</v>
      </c>
      <c r="M65" s="10" t="s">
        <v>30</v>
      </c>
      <c r="N65" s="233"/>
      <c r="O65" s="233"/>
      <c r="P65" s="64"/>
      <c r="Q65" s="64"/>
      <c r="R65" s="233"/>
      <c r="S65" s="233"/>
    </row>
    <row r="66" spans="1:19" ht="25.5" customHeight="1" x14ac:dyDescent="0.25">
      <c r="A66" s="238"/>
      <c r="B66" s="236"/>
      <c r="C66" s="238"/>
      <c r="D66" s="270"/>
      <c r="E66" s="41"/>
      <c r="F66" s="41"/>
      <c r="G66" s="41"/>
      <c r="H66" s="158"/>
      <c r="I66" s="209"/>
      <c r="J66" s="205"/>
      <c r="K66" s="84"/>
      <c r="L66" s="84"/>
      <c r="M66" s="84"/>
      <c r="N66" s="234"/>
      <c r="O66" s="234"/>
      <c r="P66" s="66"/>
      <c r="Q66" s="66"/>
      <c r="R66" s="234"/>
      <c r="S66" s="234"/>
    </row>
    <row r="67" spans="1:19" ht="210" customHeight="1" x14ac:dyDescent="0.25">
      <c r="A67" s="12">
        <v>2107</v>
      </c>
      <c r="B67" s="10" t="s">
        <v>48</v>
      </c>
      <c r="C67" s="12">
        <v>903</v>
      </c>
      <c r="D67" s="21" t="s">
        <v>133</v>
      </c>
      <c r="E67" s="10" t="s">
        <v>20</v>
      </c>
      <c r="F67" s="10" t="s">
        <v>134</v>
      </c>
      <c r="G67" s="10" t="s">
        <v>112</v>
      </c>
      <c r="H67" s="10"/>
      <c r="I67" s="10"/>
      <c r="J67" s="10"/>
      <c r="K67" s="10" t="s">
        <v>29</v>
      </c>
      <c r="L67" s="10" t="s">
        <v>135</v>
      </c>
      <c r="M67" s="10" t="s">
        <v>30</v>
      </c>
      <c r="N67" s="46">
        <v>742302.1</v>
      </c>
      <c r="O67" s="46">
        <v>742302.1</v>
      </c>
      <c r="P67" s="46">
        <v>300000</v>
      </c>
      <c r="Q67" s="46">
        <v>0</v>
      </c>
      <c r="R67" s="46">
        <v>0</v>
      </c>
      <c r="S67" s="46">
        <v>0</v>
      </c>
    </row>
    <row r="68" spans="1:19" s="23" customFormat="1" ht="174.75" customHeight="1" x14ac:dyDescent="0.2">
      <c r="A68" s="16">
        <v>2200</v>
      </c>
      <c r="B68" s="17" t="s">
        <v>484</v>
      </c>
      <c r="C68" s="142"/>
      <c r="D68" s="143"/>
      <c r="E68" s="144"/>
      <c r="F68" s="144"/>
      <c r="G68" s="144"/>
      <c r="H68" s="145"/>
      <c r="I68" s="144"/>
      <c r="J68" s="144"/>
      <c r="K68" s="17"/>
      <c r="L68" s="17"/>
      <c r="M68" s="17"/>
      <c r="N68" s="146">
        <f>N69+N74</f>
        <v>16362987.75</v>
      </c>
      <c r="O68" s="146">
        <f t="shared" ref="O68" si="12">O69+O74</f>
        <v>16355728.879999999</v>
      </c>
      <c r="P68" s="146">
        <f>P69+P74+P76</f>
        <v>15611411</v>
      </c>
      <c r="Q68" s="146">
        <f t="shared" ref="Q68:S68" si="13">Q69+Q74+Q76</f>
        <v>14639036</v>
      </c>
      <c r="R68" s="146">
        <f t="shared" si="13"/>
        <v>14119036</v>
      </c>
      <c r="S68" s="146">
        <f t="shared" si="13"/>
        <v>14119036</v>
      </c>
    </row>
    <row r="69" spans="1:19" ht="45" x14ac:dyDescent="0.25">
      <c r="A69" s="271">
        <v>2201</v>
      </c>
      <c r="B69" s="235" t="s">
        <v>451</v>
      </c>
      <c r="C69" s="239">
        <v>903</v>
      </c>
      <c r="D69" s="246" t="s">
        <v>154</v>
      </c>
      <c r="E69" s="235" t="s">
        <v>20</v>
      </c>
      <c r="F69" s="235" t="s">
        <v>391</v>
      </c>
      <c r="G69" s="237" t="s">
        <v>21</v>
      </c>
      <c r="H69" s="235" t="s">
        <v>24</v>
      </c>
      <c r="I69" s="276" t="s">
        <v>63</v>
      </c>
      <c r="J69" s="237" t="s">
        <v>26</v>
      </c>
      <c r="K69" s="10" t="s">
        <v>29</v>
      </c>
      <c r="L69" s="4"/>
      <c r="M69" s="10" t="s">
        <v>30</v>
      </c>
      <c r="N69" s="233">
        <v>15414737.75</v>
      </c>
      <c r="O69" s="233">
        <v>15407479.119999999</v>
      </c>
      <c r="P69" s="242">
        <f>13191810+1000000+116375</f>
        <v>14308185</v>
      </c>
      <c r="Q69" s="242">
        <f>12341810+1000000</f>
        <v>13341810</v>
      </c>
      <c r="R69" s="233">
        <f>11821810+1000000</f>
        <v>12821810</v>
      </c>
      <c r="S69" s="233">
        <v>12821810</v>
      </c>
    </row>
    <row r="70" spans="1:19" ht="64.5" customHeight="1" x14ac:dyDescent="0.25">
      <c r="A70" s="272"/>
      <c r="B70" s="261"/>
      <c r="C70" s="273"/>
      <c r="D70" s="247"/>
      <c r="E70" s="236"/>
      <c r="F70" s="236"/>
      <c r="G70" s="238"/>
      <c r="H70" s="236"/>
      <c r="I70" s="277"/>
      <c r="J70" s="238"/>
      <c r="K70" s="10" t="s">
        <v>479</v>
      </c>
      <c r="L70" s="10"/>
      <c r="M70" s="10" t="s">
        <v>156</v>
      </c>
      <c r="N70" s="260"/>
      <c r="O70" s="260"/>
      <c r="P70" s="244"/>
      <c r="Q70" s="244"/>
      <c r="R70" s="260"/>
      <c r="S70" s="260"/>
    </row>
    <row r="71" spans="1:19" ht="90" customHeight="1" x14ac:dyDescent="0.25">
      <c r="A71" s="272"/>
      <c r="B71" s="261"/>
      <c r="C71" s="273"/>
      <c r="D71" s="247"/>
      <c r="E71" s="208" t="s">
        <v>22</v>
      </c>
      <c r="F71" s="211" t="s">
        <v>63</v>
      </c>
      <c r="G71" s="208" t="s">
        <v>23</v>
      </c>
      <c r="H71" s="235" t="s">
        <v>27</v>
      </c>
      <c r="I71" s="276" t="s">
        <v>63</v>
      </c>
      <c r="J71" s="235" t="s">
        <v>28</v>
      </c>
      <c r="K71" s="10" t="s">
        <v>159</v>
      </c>
      <c r="L71" s="10"/>
      <c r="M71" s="10" t="s">
        <v>160</v>
      </c>
      <c r="N71" s="260"/>
      <c r="O71" s="260"/>
      <c r="P71" s="244"/>
      <c r="Q71" s="244"/>
      <c r="R71" s="260"/>
      <c r="S71" s="260"/>
    </row>
    <row r="72" spans="1:19" s="23" customFormat="1" ht="75" customHeight="1" x14ac:dyDescent="0.2">
      <c r="A72" s="142"/>
      <c r="B72" s="144"/>
      <c r="C72" s="142"/>
      <c r="D72" s="210"/>
      <c r="E72" s="144"/>
      <c r="F72" s="144"/>
      <c r="G72" s="144"/>
      <c r="H72" s="278"/>
      <c r="I72" s="279"/>
      <c r="J72" s="274"/>
      <c r="K72" s="27" t="s">
        <v>488</v>
      </c>
      <c r="L72" s="27"/>
      <c r="M72" s="27" t="s">
        <v>489</v>
      </c>
      <c r="N72" s="260"/>
      <c r="O72" s="260"/>
      <c r="P72" s="244"/>
      <c r="Q72" s="244"/>
      <c r="R72" s="260"/>
      <c r="S72" s="260"/>
    </row>
    <row r="73" spans="1:19" s="23" customFormat="1" ht="180" customHeight="1" x14ac:dyDescent="0.2">
      <c r="A73" s="142"/>
      <c r="B73" s="144"/>
      <c r="C73" s="142"/>
      <c r="D73" s="143"/>
      <c r="E73" s="144"/>
      <c r="F73" s="144"/>
      <c r="G73" s="144"/>
      <c r="H73" s="275"/>
      <c r="I73" s="280"/>
      <c r="J73" s="275"/>
      <c r="K73" s="84" t="s">
        <v>33</v>
      </c>
      <c r="L73" s="84"/>
      <c r="M73" s="84" t="s">
        <v>38</v>
      </c>
      <c r="N73" s="234"/>
      <c r="O73" s="234"/>
      <c r="P73" s="243"/>
      <c r="Q73" s="243"/>
      <c r="R73" s="234"/>
      <c r="S73" s="234"/>
    </row>
    <row r="74" spans="1:19" ht="33" customHeight="1" x14ac:dyDescent="0.25">
      <c r="A74" s="126">
        <v>2202</v>
      </c>
      <c r="B74" s="125" t="s">
        <v>466</v>
      </c>
      <c r="C74" s="237">
        <v>903</v>
      </c>
      <c r="D74" s="246" t="s">
        <v>467</v>
      </c>
      <c r="E74" s="235" t="s">
        <v>20</v>
      </c>
      <c r="F74" s="235" t="s">
        <v>155</v>
      </c>
      <c r="G74" s="235" t="s">
        <v>112</v>
      </c>
      <c r="H74" s="237"/>
      <c r="I74" s="239"/>
      <c r="J74" s="237"/>
      <c r="K74" s="84" t="s">
        <v>29</v>
      </c>
      <c r="L74" s="84" t="s">
        <v>398</v>
      </c>
      <c r="M74" s="84" t="s">
        <v>30</v>
      </c>
      <c r="N74" s="233">
        <v>948250</v>
      </c>
      <c r="O74" s="233">
        <v>948249.76</v>
      </c>
      <c r="P74" s="233">
        <v>6000</v>
      </c>
      <c r="Q74" s="233">
        <v>0</v>
      </c>
      <c r="R74" s="233">
        <v>0</v>
      </c>
      <c r="S74" s="233">
        <v>0</v>
      </c>
    </row>
    <row r="75" spans="1:19" ht="77.25" customHeight="1" x14ac:dyDescent="0.25">
      <c r="A75" s="228"/>
      <c r="B75" s="230"/>
      <c r="C75" s="238"/>
      <c r="D75" s="248"/>
      <c r="E75" s="236"/>
      <c r="F75" s="236"/>
      <c r="G75" s="236"/>
      <c r="H75" s="238"/>
      <c r="I75" s="240"/>
      <c r="J75" s="238"/>
      <c r="K75" s="84" t="s">
        <v>546</v>
      </c>
      <c r="L75" s="84"/>
      <c r="M75" s="84" t="s">
        <v>547</v>
      </c>
      <c r="N75" s="234"/>
      <c r="O75" s="234"/>
      <c r="P75" s="234"/>
      <c r="Q75" s="234"/>
      <c r="R75" s="234"/>
      <c r="S75" s="234"/>
    </row>
    <row r="76" spans="1:19" ht="123.75" customHeight="1" x14ac:dyDescent="0.25">
      <c r="A76" s="114">
        <v>2218</v>
      </c>
      <c r="B76" s="168" t="s">
        <v>417</v>
      </c>
      <c r="C76" s="231">
        <v>908</v>
      </c>
      <c r="D76" s="229" t="s">
        <v>418</v>
      </c>
      <c r="E76" s="230" t="s">
        <v>20</v>
      </c>
      <c r="F76" s="230" t="s">
        <v>419</v>
      </c>
      <c r="G76" s="230" t="s">
        <v>112</v>
      </c>
      <c r="H76" s="230" t="s">
        <v>24</v>
      </c>
      <c r="I76" s="230" t="s">
        <v>346</v>
      </c>
      <c r="J76" s="230" t="s">
        <v>26</v>
      </c>
      <c r="K76" s="10" t="s">
        <v>420</v>
      </c>
      <c r="L76" s="84"/>
      <c r="M76" s="84" t="s">
        <v>548</v>
      </c>
      <c r="N76" s="233"/>
      <c r="O76" s="233"/>
      <c r="P76" s="233">
        <v>1297226</v>
      </c>
      <c r="Q76" s="233">
        <v>1297226</v>
      </c>
      <c r="R76" s="233">
        <v>1297226</v>
      </c>
      <c r="S76" s="233">
        <v>1297226</v>
      </c>
    </row>
    <row r="77" spans="1:19" ht="118.5" customHeight="1" x14ac:dyDescent="0.25">
      <c r="A77" s="228"/>
      <c r="B77" s="230"/>
      <c r="C77" s="228"/>
      <c r="D77" s="229"/>
      <c r="E77" s="230"/>
      <c r="F77" s="230"/>
      <c r="G77" s="230"/>
      <c r="H77" s="158"/>
      <c r="I77" s="232"/>
      <c r="J77" s="230"/>
      <c r="K77" s="84" t="s">
        <v>549</v>
      </c>
      <c r="L77" s="84"/>
      <c r="M77" s="84" t="s">
        <v>550</v>
      </c>
      <c r="N77" s="234"/>
      <c r="O77" s="234"/>
      <c r="P77" s="234"/>
      <c r="Q77" s="234"/>
      <c r="R77" s="234"/>
      <c r="S77" s="234"/>
    </row>
    <row r="78" spans="1:19" s="23" customFormat="1" ht="85.5" x14ac:dyDescent="0.2">
      <c r="A78" s="36"/>
      <c r="B78" s="35" t="s">
        <v>161</v>
      </c>
      <c r="C78" s="36">
        <v>904</v>
      </c>
      <c r="D78" s="37"/>
      <c r="E78" s="35"/>
      <c r="F78" s="35"/>
      <c r="G78" s="35"/>
      <c r="H78" s="35"/>
      <c r="I78" s="35"/>
      <c r="J78" s="35"/>
      <c r="K78" s="35"/>
      <c r="L78" s="35"/>
      <c r="M78" s="35"/>
      <c r="N78" s="48">
        <f t="shared" ref="N78:S78" si="14">N79</f>
        <v>35982472</v>
      </c>
      <c r="O78" s="48">
        <f t="shared" si="14"/>
        <v>35913198.729999997</v>
      </c>
      <c r="P78" s="48">
        <f t="shared" si="14"/>
        <v>31872912</v>
      </c>
      <c r="Q78" s="48">
        <f t="shared" si="14"/>
        <v>30317135</v>
      </c>
      <c r="R78" s="48">
        <f t="shared" si="14"/>
        <v>29950292</v>
      </c>
      <c r="S78" s="48">
        <f t="shared" si="14"/>
        <v>29950292</v>
      </c>
    </row>
    <row r="79" spans="1:19" s="23" customFormat="1" ht="128.25" x14ac:dyDescent="0.2">
      <c r="A79" s="137">
        <v>2100</v>
      </c>
      <c r="B79" s="141" t="s">
        <v>486</v>
      </c>
      <c r="C79" s="16">
        <v>904</v>
      </c>
      <c r="D79" s="26"/>
      <c r="E79" s="17"/>
      <c r="F79" s="17"/>
      <c r="G79" s="17"/>
      <c r="H79" s="17"/>
      <c r="I79" s="17"/>
      <c r="J79" s="17"/>
      <c r="K79" s="17"/>
      <c r="L79" s="17"/>
      <c r="M79" s="17"/>
      <c r="N79" s="47">
        <f t="shared" ref="N79:S79" si="15">N80+N84</f>
        <v>35982472</v>
      </c>
      <c r="O79" s="47">
        <f t="shared" si="15"/>
        <v>35913198.729999997</v>
      </c>
      <c r="P79" s="47">
        <f t="shared" si="15"/>
        <v>31872912</v>
      </c>
      <c r="Q79" s="47">
        <f t="shared" si="15"/>
        <v>30317135</v>
      </c>
      <c r="R79" s="47">
        <f t="shared" si="15"/>
        <v>29950292</v>
      </c>
      <c r="S79" s="47">
        <f t="shared" si="15"/>
        <v>29950292</v>
      </c>
    </row>
    <row r="80" spans="1:19" ht="135" x14ac:dyDescent="0.25">
      <c r="A80" s="237">
        <v>2111</v>
      </c>
      <c r="B80" s="235" t="s">
        <v>162</v>
      </c>
      <c r="C80" s="237">
        <v>904</v>
      </c>
      <c r="D80" s="246" t="s">
        <v>164</v>
      </c>
      <c r="E80" s="10" t="s">
        <v>163</v>
      </c>
      <c r="F80" s="10" t="s">
        <v>165</v>
      </c>
      <c r="G80" s="10" t="s">
        <v>166</v>
      </c>
      <c r="H80" s="10" t="s">
        <v>167</v>
      </c>
      <c r="I80" s="10" t="s">
        <v>59</v>
      </c>
      <c r="J80" s="10" t="s">
        <v>168</v>
      </c>
      <c r="K80" s="10" t="s">
        <v>172</v>
      </c>
      <c r="L80" s="10"/>
      <c r="M80" s="10" t="s">
        <v>173</v>
      </c>
      <c r="N80" s="242">
        <f>35982472-10282964.45</f>
        <v>25699507.550000001</v>
      </c>
      <c r="O80" s="233">
        <f>35913198.73-10279957.87</f>
        <v>25633240.859999999</v>
      </c>
      <c r="P80" s="64">
        <f>31872912-P84</f>
        <v>31497912</v>
      </c>
      <c r="Q80" s="64">
        <f>30317135-10000</f>
        <v>30307135</v>
      </c>
      <c r="R80" s="233">
        <v>29950292</v>
      </c>
      <c r="S80" s="233">
        <v>29950292</v>
      </c>
    </row>
    <row r="81" spans="1:19" ht="285" x14ac:dyDescent="0.25">
      <c r="A81" s="245"/>
      <c r="B81" s="261"/>
      <c r="C81" s="245"/>
      <c r="D81" s="247"/>
      <c r="E81" s="10"/>
      <c r="F81" s="10"/>
      <c r="G81" s="10"/>
      <c r="H81" s="10" t="s">
        <v>169</v>
      </c>
      <c r="I81" s="10" t="s">
        <v>170</v>
      </c>
      <c r="J81" s="10" t="s">
        <v>171</v>
      </c>
      <c r="K81" s="10" t="s">
        <v>174</v>
      </c>
      <c r="L81" s="10"/>
      <c r="M81" s="18">
        <v>40961</v>
      </c>
      <c r="N81" s="244"/>
      <c r="O81" s="260"/>
      <c r="P81" s="65"/>
      <c r="Q81" s="65"/>
      <c r="R81" s="260"/>
      <c r="S81" s="260"/>
    </row>
    <row r="82" spans="1:19" ht="105" x14ac:dyDescent="0.25">
      <c r="A82" s="245"/>
      <c r="B82" s="261"/>
      <c r="C82" s="245"/>
      <c r="D82" s="247"/>
      <c r="E82" s="10"/>
      <c r="F82" s="10"/>
      <c r="G82" s="10"/>
      <c r="H82" s="10"/>
      <c r="I82" s="10"/>
      <c r="J82" s="10"/>
      <c r="K82" s="10" t="s">
        <v>175</v>
      </c>
      <c r="L82" s="10"/>
      <c r="M82" s="18">
        <v>41241</v>
      </c>
      <c r="N82" s="244"/>
      <c r="O82" s="260"/>
      <c r="P82" s="65"/>
      <c r="Q82" s="65"/>
      <c r="R82" s="260"/>
      <c r="S82" s="260"/>
    </row>
    <row r="83" spans="1:19" ht="90" x14ac:dyDescent="0.25">
      <c r="A83" s="238"/>
      <c r="B83" s="236"/>
      <c r="C83" s="238"/>
      <c r="D83" s="248"/>
      <c r="E83" s="10"/>
      <c r="F83" s="10"/>
      <c r="G83" s="10"/>
      <c r="H83" s="10"/>
      <c r="I83" s="10"/>
      <c r="J83" s="10"/>
      <c r="K83" s="10" t="s">
        <v>176</v>
      </c>
      <c r="L83" s="10"/>
      <c r="M83" s="18">
        <v>40443</v>
      </c>
      <c r="N83" s="243"/>
      <c r="O83" s="234"/>
      <c r="P83" s="66"/>
      <c r="Q83" s="66"/>
      <c r="R83" s="234"/>
      <c r="S83" s="234"/>
    </row>
    <row r="84" spans="1:19" ht="45" x14ac:dyDescent="0.25">
      <c r="A84" s="237">
        <v>2115</v>
      </c>
      <c r="B84" s="235" t="s">
        <v>177</v>
      </c>
      <c r="C84" s="237">
        <v>904</v>
      </c>
      <c r="D84" s="246" t="s">
        <v>164</v>
      </c>
      <c r="E84" s="10" t="s">
        <v>178</v>
      </c>
      <c r="F84" s="10" t="s">
        <v>181</v>
      </c>
      <c r="G84" s="10" t="s">
        <v>179</v>
      </c>
      <c r="H84" s="237"/>
      <c r="I84" s="237"/>
      <c r="J84" s="237"/>
      <c r="K84" s="10" t="s">
        <v>29</v>
      </c>
      <c r="L84" s="10" t="s">
        <v>182</v>
      </c>
      <c r="M84" s="10" t="s">
        <v>30</v>
      </c>
      <c r="N84" s="242">
        <v>10282964.449999999</v>
      </c>
      <c r="O84" s="242">
        <v>10279957.869999999</v>
      </c>
      <c r="P84" s="61">
        <v>375000</v>
      </c>
      <c r="Q84" s="61">
        <v>10000</v>
      </c>
      <c r="R84" s="242">
        <v>0</v>
      </c>
      <c r="S84" s="242">
        <v>0</v>
      </c>
    </row>
    <row r="85" spans="1:19" ht="90" x14ac:dyDescent="0.25">
      <c r="A85" s="245"/>
      <c r="B85" s="261"/>
      <c r="C85" s="245"/>
      <c r="D85" s="247"/>
      <c r="E85" s="10" t="s">
        <v>20</v>
      </c>
      <c r="F85" s="10" t="s">
        <v>180</v>
      </c>
      <c r="G85" s="10" t="s">
        <v>112</v>
      </c>
      <c r="H85" s="245"/>
      <c r="I85" s="245"/>
      <c r="J85" s="245"/>
      <c r="K85" s="10" t="s">
        <v>183</v>
      </c>
      <c r="L85" s="10"/>
      <c r="M85" s="27" t="s">
        <v>423</v>
      </c>
      <c r="N85" s="244"/>
      <c r="O85" s="244"/>
      <c r="P85" s="63"/>
      <c r="Q85" s="63"/>
      <c r="R85" s="244"/>
      <c r="S85" s="244"/>
    </row>
    <row r="86" spans="1:19" ht="105" x14ac:dyDescent="0.25">
      <c r="A86" s="238"/>
      <c r="B86" s="236"/>
      <c r="C86" s="238"/>
      <c r="D86" s="248"/>
      <c r="E86" s="10"/>
      <c r="F86" s="10"/>
      <c r="G86" s="10"/>
      <c r="H86" s="238"/>
      <c r="I86" s="238"/>
      <c r="J86" s="238"/>
      <c r="K86" s="10" t="s">
        <v>184</v>
      </c>
      <c r="L86" s="10"/>
      <c r="M86" s="10" t="s">
        <v>506</v>
      </c>
      <c r="N86" s="243"/>
      <c r="O86" s="243"/>
      <c r="P86" s="62"/>
      <c r="Q86" s="62"/>
      <c r="R86" s="243"/>
      <c r="S86" s="243"/>
    </row>
    <row r="87" spans="1:19" ht="90" x14ac:dyDescent="0.25">
      <c r="A87" s="175"/>
      <c r="B87" s="176"/>
      <c r="C87" s="175"/>
      <c r="D87" s="177"/>
      <c r="E87" s="10"/>
      <c r="F87" s="10"/>
      <c r="G87" s="10"/>
      <c r="H87" s="175"/>
      <c r="I87" s="175"/>
      <c r="J87" s="175"/>
      <c r="K87" s="10" t="s">
        <v>504</v>
      </c>
      <c r="L87" s="10"/>
      <c r="M87" s="10" t="s">
        <v>505</v>
      </c>
      <c r="N87" s="178"/>
      <c r="O87" s="178"/>
      <c r="P87" s="178"/>
      <c r="Q87" s="178"/>
      <c r="R87" s="178"/>
      <c r="S87" s="178"/>
    </row>
    <row r="88" spans="1:19" s="23" customFormat="1" ht="28.5" x14ac:dyDescent="0.2">
      <c r="A88" s="36"/>
      <c r="B88" s="35" t="s">
        <v>185</v>
      </c>
      <c r="C88" s="36">
        <v>906</v>
      </c>
      <c r="D88" s="37"/>
      <c r="E88" s="35"/>
      <c r="F88" s="35"/>
      <c r="G88" s="35"/>
      <c r="H88" s="35"/>
      <c r="I88" s="35"/>
      <c r="J88" s="35"/>
      <c r="K88" s="35"/>
      <c r="L88" s="35"/>
      <c r="M88" s="35"/>
      <c r="N88" s="49">
        <f>N89+N105+N100</f>
        <v>1237349933.1700001</v>
      </c>
      <c r="O88" s="49">
        <f t="shared" ref="O88:S88" si="16">O89+O105+O100</f>
        <v>1227194514.8200002</v>
      </c>
      <c r="P88" s="49">
        <f t="shared" si="16"/>
        <v>1416678819</v>
      </c>
      <c r="Q88" s="49">
        <f t="shared" si="16"/>
        <v>1369841206</v>
      </c>
      <c r="R88" s="49">
        <f t="shared" si="16"/>
        <v>1342368766</v>
      </c>
      <c r="S88" s="49">
        <f t="shared" si="16"/>
        <v>1342368766</v>
      </c>
    </row>
    <row r="89" spans="1:19" s="23" customFormat="1" ht="128.25" x14ac:dyDescent="0.2">
      <c r="A89" s="138">
        <v>2100</v>
      </c>
      <c r="B89" s="147" t="s">
        <v>486</v>
      </c>
      <c r="C89" s="24"/>
      <c r="D89" s="26"/>
      <c r="E89" s="17"/>
      <c r="F89" s="17"/>
      <c r="G89" s="17"/>
      <c r="H89" s="17"/>
      <c r="I89" s="17"/>
      <c r="J89" s="17"/>
      <c r="K89" s="17"/>
      <c r="L89" s="17"/>
      <c r="M89" s="17"/>
      <c r="N89" s="50">
        <f>N90</f>
        <v>347155948.17000002</v>
      </c>
      <c r="O89" s="50">
        <f t="shared" ref="O89" si="17">O90</f>
        <v>346708371.06999999</v>
      </c>
      <c r="P89" s="50">
        <f t="shared" ref="P89" si="18">P90</f>
        <v>418440345</v>
      </c>
      <c r="Q89" s="50">
        <f t="shared" ref="Q89" si="19">Q90</f>
        <v>371917477</v>
      </c>
      <c r="R89" s="50">
        <f t="shared" ref="R89" si="20">R90</f>
        <v>343573462</v>
      </c>
      <c r="S89" s="50">
        <f t="shared" ref="S89" si="21">S90</f>
        <v>343573462</v>
      </c>
    </row>
    <row r="90" spans="1:19" ht="195" x14ac:dyDescent="0.25">
      <c r="A90" s="245">
        <v>2117</v>
      </c>
      <c r="B90" s="261" t="s">
        <v>186</v>
      </c>
      <c r="C90" s="245">
        <v>906</v>
      </c>
      <c r="D90" s="247" t="s">
        <v>187</v>
      </c>
      <c r="E90" s="125" t="s">
        <v>20</v>
      </c>
      <c r="F90" s="125" t="s">
        <v>188</v>
      </c>
      <c r="G90" s="125" t="s">
        <v>112</v>
      </c>
      <c r="H90" s="125" t="s">
        <v>189</v>
      </c>
      <c r="I90" s="10" t="s">
        <v>140</v>
      </c>
      <c r="J90" s="10" t="s">
        <v>190</v>
      </c>
      <c r="K90" s="10" t="s">
        <v>193</v>
      </c>
      <c r="L90" s="10"/>
      <c r="M90" s="10" t="s">
        <v>507</v>
      </c>
      <c r="N90" s="242">
        <f>352513802.17-5357854</f>
        <v>347155948.17000002</v>
      </c>
      <c r="O90" s="242">
        <f>351634018.81-4925647.74</f>
        <v>346708371.06999999</v>
      </c>
      <c r="P90" s="61">
        <f>471292019-P100</f>
        <v>418440345</v>
      </c>
      <c r="Q90" s="61">
        <f>424454406-Q100</f>
        <v>371917477</v>
      </c>
      <c r="R90" s="242">
        <f>396981966-R100</f>
        <v>343573462</v>
      </c>
      <c r="S90" s="242">
        <v>343573462</v>
      </c>
    </row>
    <row r="91" spans="1:19" ht="60" x14ac:dyDescent="0.25">
      <c r="A91" s="245"/>
      <c r="B91" s="261"/>
      <c r="C91" s="245"/>
      <c r="D91" s="247"/>
      <c r="E91" s="10"/>
      <c r="F91" s="10"/>
      <c r="G91" s="10"/>
      <c r="H91" s="10" t="s">
        <v>191</v>
      </c>
      <c r="I91" s="10" t="s">
        <v>63</v>
      </c>
      <c r="J91" s="10" t="s">
        <v>192</v>
      </c>
      <c r="K91" s="10" t="s">
        <v>29</v>
      </c>
      <c r="L91" s="10" t="s">
        <v>194</v>
      </c>
      <c r="M91" s="10" t="s">
        <v>30</v>
      </c>
      <c r="N91" s="244"/>
      <c r="O91" s="244"/>
      <c r="P91" s="63"/>
      <c r="Q91" s="63"/>
      <c r="R91" s="244"/>
      <c r="S91" s="244"/>
    </row>
    <row r="92" spans="1:19" ht="90" x14ac:dyDescent="0.25">
      <c r="A92" s="245"/>
      <c r="B92" s="261"/>
      <c r="C92" s="245"/>
      <c r="D92" s="247"/>
      <c r="E92" s="10"/>
      <c r="F92" s="10"/>
      <c r="G92" s="10"/>
      <c r="H92" s="10"/>
      <c r="I92" s="10"/>
      <c r="J92" s="10"/>
      <c r="K92" s="10" t="s">
        <v>199</v>
      </c>
      <c r="L92" s="10"/>
      <c r="M92" s="10" t="s">
        <v>200</v>
      </c>
      <c r="N92" s="244"/>
      <c r="O92" s="244"/>
      <c r="P92" s="63"/>
      <c r="Q92" s="63"/>
      <c r="R92" s="244"/>
      <c r="S92" s="244"/>
    </row>
    <row r="93" spans="1:19" ht="120" x14ac:dyDescent="0.25">
      <c r="A93" s="245"/>
      <c r="B93" s="261"/>
      <c r="C93" s="245"/>
      <c r="D93" s="247"/>
      <c r="E93" s="10"/>
      <c r="F93" s="10"/>
      <c r="G93" s="10"/>
      <c r="H93" s="10"/>
      <c r="I93" s="10"/>
      <c r="J93" s="10"/>
      <c r="K93" s="10" t="s">
        <v>195</v>
      </c>
      <c r="L93" s="10"/>
      <c r="M93" s="10" t="s">
        <v>196</v>
      </c>
      <c r="N93" s="244"/>
      <c r="O93" s="244"/>
      <c r="P93" s="63"/>
      <c r="Q93" s="63"/>
      <c r="R93" s="244"/>
      <c r="S93" s="244"/>
    </row>
    <row r="94" spans="1:19" ht="135" x14ac:dyDescent="0.25">
      <c r="A94" s="245"/>
      <c r="B94" s="261"/>
      <c r="C94" s="245"/>
      <c r="D94" s="247"/>
      <c r="E94" s="10"/>
      <c r="F94" s="10"/>
      <c r="G94" s="10"/>
      <c r="H94" s="10"/>
      <c r="I94" s="10"/>
      <c r="J94" s="10"/>
      <c r="K94" s="10" t="s">
        <v>197</v>
      </c>
      <c r="L94" s="10"/>
      <c r="M94" s="10" t="s">
        <v>198</v>
      </c>
      <c r="N94" s="244"/>
      <c r="O94" s="244"/>
      <c r="P94" s="63"/>
      <c r="Q94" s="63"/>
      <c r="R94" s="244"/>
      <c r="S94" s="244"/>
    </row>
    <row r="95" spans="1:19" ht="195" x14ac:dyDescent="0.25">
      <c r="A95" s="245"/>
      <c r="B95" s="261"/>
      <c r="C95" s="245"/>
      <c r="D95" s="247"/>
      <c r="E95" s="10"/>
      <c r="F95" s="10"/>
      <c r="G95" s="10"/>
      <c r="H95" s="10"/>
      <c r="I95" s="10"/>
      <c r="J95" s="10"/>
      <c r="K95" s="10" t="s">
        <v>513</v>
      </c>
      <c r="L95" s="10"/>
      <c r="M95" s="10" t="s">
        <v>514</v>
      </c>
      <c r="N95" s="244"/>
      <c r="O95" s="244"/>
      <c r="P95" s="63"/>
      <c r="Q95" s="63"/>
      <c r="R95" s="244"/>
      <c r="S95" s="244"/>
    </row>
    <row r="96" spans="1:19" ht="285" x14ac:dyDescent="0.25">
      <c r="A96" s="245"/>
      <c r="B96" s="261"/>
      <c r="C96" s="245"/>
      <c r="D96" s="247"/>
      <c r="E96" s="10"/>
      <c r="F96" s="10"/>
      <c r="G96" s="10"/>
      <c r="H96" s="10"/>
      <c r="I96" s="10"/>
      <c r="J96" s="10"/>
      <c r="K96" s="10" t="s">
        <v>424</v>
      </c>
      <c r="L96" s="10"/>
      <c r="M96" s="10" t="s">
        <v>425</v>
      </c>
      <c r="N96" s="244"/>
      <c r="O96" s="244"/>
      <c r="P96" s="63"/>
      <c r="Q96" s="63"/>
      <c r="R96" s="244"/>
      <c r="S96" s="244"/>
    </row>
    <row r="97" spans="1:19" ht="120" x14ac:dyDescent="0.25">
      <c r="A97" s="245"/>
      <c r="B97" s="261"/>
      <c r="C97" s="245"/>
      <c r="D97" s="247"/>
      <c r="E97" s="10"/>
      <c r="F97" s="10"/>
      <c r="G97" s="10"/>
      <c r="H97" s="10"/>
      <c r="I97" s="10"/>
      <c r="J97" s="10"/>
      <c r="K97" s="10" t="s">
        <v>521</v>
      </c>
      <c r="L97" s="10"/>
      <c r="M97" s="10" t="s">
        <v>522</v>
      </c>
      <c r="N97" s="244"/>
      <c r="O97" s="244"/>
      <c r="P97" s="63"/>
      <c r="Q97" s="63"/>
      <c r="R97" s="244"/>
      <c r="S97" s="244"/>
    </row>
    <row r="98" spans="1:19" ht="90" x14ac:dyDescent="0.25">
      <c r="A98" s="238"/>
      <c r="B98" s="236"/>
      <c r="C98" s="238"/>
      <c r="D98" s="248"/>
      <c r="E98" s="10"/>
      <c r="F98" s="10"/>
      <c r="G98" s="10"/>
      <c r="H98" s="10"/>
      <c r="I98" s="10"/>
      <c r="J98" s="10"/>
      <c r="K98" s="10" t="s">
        <v>201</v>
      </c>
      <c r="L98" s="10"/>
      <c r="M98" s="10" t="s">
        <v>526</v>
      </c>
      <c r="N98" s="243"/>
      <c r="O98" s="243"/>
      <c r="P98" s="62"/>
      <c r="Q98" s="62"/>
      <c r="R98" s="243"/>
      <c r="S98" s="243"/>
    </row>
    <row r="99" spans="1:19" ht="150" x14ac:dyDescent="0.25">
      <c r="A99" s="200"/>
      <c r="B99" s="203"/>
      <c r="C99" s="199"/>
      <c r="D99" s="201"/>
      <c r="E99" s="10"/>
      <c r="F99" s="10"/>
      <c r="G99" s="10"/>
      <c r="H99" s="10"/>
      <c r="I99" s="10"/>
      <c r="J99" s="10"/>
      <c r="K99" s="10" t="s">
        <v>527</v>
      </c>
      <c r="L99" s="10"/>
      <c r="M99" s="10" t="s">
        <v>528</v>
      </c>
      <c r="N99" s="198"/>
      <c r="O99" s="198"/>
      <c r="P99" s="198"/>
      <c r="Q99" s="198"/>
      <c r="R99" s="198"/>
      <c r="S99" s="198"/>
    </row>
    <row r="100" spans="1:19" s="23" customFormat="1" ht="171" x14ac:dyDescent="0.2">
      <c r="A100" s="16">
        <v>2200</v>
      </c>
      <c r="B100" s="17" t="s">
        <v>484</v>
      </c>
      <c r="C100" s="92"/>
      <c r="D100" s="93"/>
      <c r="E100" s="17"/>
      <c r="F100" s="17"/>
      <c r="G100" s="17"/>
      <c r="H100" s="17"/>
      <c r="I100" s="17"/>
      <c r="J100" s="17"/>
      <c r="K100" s="17"/>
      <c r="L100" s="17"/>
      <c r="M100" s="17"/>
      <c r="N100" s="50">
        <f>N101+N103</f>
        <v>43507101</v>
      </c>
      <c r="O100" s="50">
        <f t="shared" ref="O100:S100" si="22">O101+O103</f>
        <v>43369823.640000001</v>
      </c>
      <c r="P100" s="50">
        <f t="shared" si="22"/>
        <v>52851674</v>
      </c>
      <c r="Q100" s="50">
        <f t="shared" si="22"/>
        <v>52536929</v>
      </c>
      <c r="R100" s="50">
        <f t="shared" si="22"/>
        <v>53408504</v>
      </c>
      <c r="S100" s="50">
        <f t="shared" si="22"/>
        <v>53408504</v>
      </c>
    </row>
    <row r="101" spans="1:19" ht="105" x14ac:dyDescent="0.25">
      <c r="A101" s="94">
        <v>2201</v>
      </c>
      <c r="B101" s="135" t="s">
        <v>451</v>
      </c>
      <c r="C101" s="133">
        <v>906</v>
      </c>
      <c r="D101" s="123" t="s">
        <v>233</v>
      </c>
      <c r="E101" s="95" t="s">
        <v>20</v>
      </c>
      <c r="F101" s="10" t="s">
        <v>391</v>
      </c>
      <c r="G101" s="10" t="s">
        <v>21</v>
      </c>
      <c r="H101" s="10" t="s">
        <v>24</v>
      </c>
      <c r="I101" s="10" t="s">
        <v>63</v>
      </c>
      <c r="J101" s="10" t="s">
        <v>26</v>
      </c>
      <c r="K101" s="10" t="s">
        <v>29</v>
      </c>
      <c r="L101" s="10"/>
      <c r="M101" s="10" t="s">
        <v>30</v>
      </c>
      <c r="N101" s="242">
        <v>6165990</v>
      </c>
      <c r="O101" s="242">
        <v>6070978.6500000004</v>
      </c>
      <c r="P101" s="242">
        <v>6806571</v>
      </c>
      <c r="Q101" s="242">
        <v>6806571</v>
      </c>
      <c r="R101" s="242">
        <v>7678146</v>
      </c>
      <c r="S101" s="242">
        <v>7678146</v>
      </c>
    </row>
    <row r="102" spans="1:19" ht="285" x14ac:dyDescent="0.25">
      <c r="A102" s="113"/>
      <c r="B102" s="136"/>
      <c r="C102" s="114"/>
      <c r="D102" s="124"/>
      <c r="E102" s="95" t="s">
        <v>22</v>
      </c>
      <c r="F102" s="10" t="s">
        <v>63</v>
      </c>
      <c r="G102" s="10" t="s">
        <v>23</v>
      </c>
      <c r="H102" s="10" t="s">
        <v>27</v>
      </c>
      <c r="I102" s="11" t="s">
        <v>63</v>
      </c>
      <c r="J102" s="10" t="s">
        <v>28</v>
      </c>
      <c r="K102" s="10" t="s">
        <v>199</v>
      </c>
      <c r="L102" s="4"/>
      <c r="M102" s="10" t="s">
        <v>200</v>
      </c>
      <c r="N102" s="243"/>
      <c r="O102" s="243"/>
      <c r="P102" s="243"/>
      <c r="Q102" s="243"/>
      <c r="R102" s="243"/>
      <c r="S102" s="243"/>
    </row>
    <row r="103" spans="1:19" ht="97.5" customHeight="1" x14ac:dyDescent="0.25">
      <c r="A103" s="131">
        <v>2206</v>
      </c>
      <c r="B103" s="267" t="s">
        <v>453</v>
      </c>
      <c r="C103" s="133">
        <v>906</v>
      </c>
      <c r="D103" s="123" t="s">
        <v>233</v>
      </c>
      <c r="E103" s="95" t="s">
        <v>20</v>
      </c>
      <c r="F103" s="10" t="s">
        <v>392</v>
      </c>
      <c r="G103" s="10" t="s">
        <v>21</v>
      </c>
      <c r="H103" s="10"/>
      <c r="I103" s="10"/>
      <c r="J103" s="10"/>
      <c r="K103" s="10" t="s">
        <v>29</v>
      </c>
      <c r="L103" s="10"/>
      <c r="M103" s="10" t="s">
        <v>30</v>
      </c>
      <c r="N103" s="242">
        <v>37341111</v>
      </c>
      <c r="O103" s="242">
        <v>37298844.990000002</v>
      </c>
      <c r="P103" s="242">
        <v>46045103</v>
      </c>
      <c r="Q103" s="242">
        <v>45730358</v>
      </c>
      <c r="R103" s="242">
        <v>45730358</v>
      </c>
      <c r="S103" s="242">
        <v>45730358</v>
      </c>
    </row>
    <row r="104" spans="1:19" ht="196.5" customHeight="1" x14ac:dyDescent="0.25">
      <c r="A104" s="132"/>
      <c r="B104" s="268"/>
      <c r="C104" s="134"/>
      <c r="D104" s="127"/>
      <c r="E104" s="95"/>
      <c r="F104" s="10"/>
      <c r="G104" s="10"/>
      <c r="H104" s="10"/>
      <c r="I104" s="10"/>
      <c r="J104" s="10"/>
      <c r="K104" s="10" t="s">
        <v>480</v>
      </c>
      <c r="L104" s="10"/>
      <c r="M104" s="10" t="s">
        <v>481</v>
      </c>
      <c r="N104" s="243"/>
      <c r="O104" s="243"/>
      <c r="P104" s="243"/>
      <c r="Q104" s="243"/>
      <c r="R104" s="243"/>
      <c r="S104" s="243"/>
    </row>
    <row r="105" spans="1:19" s="23" customFormat="1" ht="242.25" x14ac:dyDescent="0.2">
      <c r="A105" s="16">
        <v>2600</v>
      </c>
      <c r="B105" s="17" t="s">
        <v>485</v>
      </c>
      <c r="C105" s="24"/>
      <c r="D105" s="26"/>
      <c r="E105" s="17"/>
      <c r="F105" s="17"/>
      <c r="G105" s="17"/>
      <c r="H105" s="17"/>
      <c r="I105" s="17"/>
      <c r="J105" s="17"/>
      <c r="K105" s="17"/>
      <c r="L105" s="17"/>
      <c r="M105" s="17"/>
      <c r="N105" s="50">
        <f>N106++N108+N110+N111+N116++N113+N115</f>
        <v>846686884</v>
      </c>
      <c r="O105" s="50">
        <f t="shared" ref="O105:S105" si="23">O106++O108+O110+O111+O116++O113+O115</f>
        <v>837116320.11000001</v>
      </c>
      <c r="P105" s="50">
        <f t="shared" si="23"/>
        <v>945386800</v>
      </c>
      <c r="Q105" s="50">
        <f t="shared" si="23"/>
        <v>945386800</v>
      </c>
      <c r="R105" s="50">
        <f t="shared" si="23"/>
        <v>945386800</v>
      </c>
      <c r="S105" s="50">
        <f t="shared" si="23"/>
        <v>945386800</v>
      </c>
    </row>
    <row r="106" spans="1:19" ht="235.5" customHeight="1" x14ac:dyDescent="0.25">
      <c r="A106" s="237">
        <v>2622</v>
      </c>
      <c r="B106" s="235" t="s">
        <v>202</v>
      </c>
      <c r="C106" s="237">
        <v>906</v>
      </c>
      <c r="D106" s="246" t="s">
        <v>203</v>
      </c>
      <c r="E106" s="10" t="s">
        <v>81</v>
      </c>
      <c r="F106" s="10" t="s">
        <v>204</v>
      </c>
      <c r="G106" s="10" t="s">
        <v>83</v>
      </c>
      <c r="H106" s="235"/>
      <c r="I106" s="235"/>
      <c r="J106" s="235"/>
      <c r="K106" s="10" t="s">
        <v>208</v>
      </c>
      <c r="L106" s="10"/>
      <c r="M106" s="10" t="s">
        <v>108</v>
      </c>
      <c r="N106" s="242">
        <v>444809000</v>
      </c>
      <c r="O106" s="242">
        <v>444318300</v>
      </c>
      <c r="P106" s="61">
        <f>393185292.2+59208300+20510507.8</f>
        <v>472904100</v>
      </c>
      <c r="Q106" s="61">
        <f>59208300+393185292.2+20510507.8</f>
        <v>472904100</v>
      </c>
      <c r="R106" s="242">
        <f>20510507.8+59208300+393185292.2</f>
        <v>472904100</v>
      </c>
      <c r="S106" s="242">
        <v>472904100</v>
      </c>
    </row>
    <row r="107" spans="1:19" ht="60" x14ac:dyDescent="0.25">
      <c r="A107" s="238"/>
      <c r="B107" s="236"/>
      <c r="C107" s="238"/>
      <c r="D107" s="248"/>
      <c r="E107" s="9" t="s">
        <v>205</v>
      </c>
      <c r="F107" s="10" t="s">
        <v>206</v>
      </c>
      <c r="G107" s="10" t="s">
        <v>207</v>
      </c>
      <c r="H107" s="236"/>
      <c r="I107" s="236"/>
      <c r="J107" s="236"/>
      <c r="K107" s="6"/>
      <c r="L107" s="4"/>
      <c r="M107" s="9"/>
      <c r="N107" s="243"/>
      <c r="O107" s="243"/>
      <c r="P107" s="62"/>
      <c r="Q107" s="62"/>
      <c r="R107" s="243"/>
      <c r="S107" s="243"/>
    </row>
    <row r="108" spans="1:19" ht="270" x14ac:dyDescent="0.25">
      <c r="A108" s="12">
        <v>2622</v>
      </c>
      <c r="B108" s="10" t="s">
        <v>209</v>
      </c>
      <c r="C108" s="12">
        <v>906</v>
      </c>
      <c r="D108" s="21" t="s">
        <v>210</v>
      </c>
      <c r="E108" s="10" t="s">
        <v>81</v>
      </c>
      <c r="F108" s="10" t="s">
        <v>211</v>
      </c>
      <c r="G108" s="10" t="s">
        <v>83</v>
      </c>
      <c r="H108" s="10" t="s">
        <v>212</v>
      </c>
      <c r="I108" s="10" t="s">
        <v>213</v>
      </c>
      <c r="J108" s="10" t="s">
        <v>214</v>
      </c>
      <c r="K108" s="10" t="s">
        <v>215</v>
      </c>
      <c r="L108" s="10"/>
      <c r="M108" s="10" t="s">
        <v>216</v>
      </c>
      <c r="N108" s="46">
        <v>34230200</v>
      </c>
      <c r="O108" s="46">
        <v>33104282.84</v>
      </c>
      <c r="P108" s="46">
        <v>35034000</v>
      </c>
      <c r="Q108" s="46">
        <v>35034000</v>
      </c>
      <c r="R108" s="46">
        <v>35034000</v>
      </c>
      <c r="S108" s="46">
        <v>35034000</v>
      </c>
    </row>
    <row r="109" spans="1:19" ht="90" x14ac:dyDescent="0.25">
      <c r="A109" s="12"/>
      <c r="B109" s="10"/>
      <c r="C109" s="12"/>
      <c r="D109" s="21"/>
      <c r="E109" s="10"/>
      <c r="F109" s="10"/>
      <c r="G109" s="10"/>
      <c r="H109" s="10"/>
      <c r="I109" s="10"/>
      <c r="J109" s="10"/>
      <c r="K109" s="6" t="s">
        <v>515</v>
      </c>
      <c r="L109" s="4"/>
      <c r="M109" s="9" t="s">
        <v>516</v>
      </c>
      <c r="N109" s="46"/>
      <c r="O109" s="46"/>
      <c r="P109" s="46"/>
      <c r="Q109" s="46"/>
      <c r="R109" s="46"/>
      <c r="S109" s="46"/>
    </row>
    <row r="110" spans="1:19" ht="409.5" x14ac:dyDescent="0.25">
      <c r="A110" s="12">
        <v>2640</v>
      </c>
      <c r="B110" s="10" t="s">
        <v>217</v>
      </c>
      <c r="C110" s="12">
        <v>906</v>
      </c>
      <c r="D110" s="21" t="s">
        <v>230</v>
      </c>
      <c r="E110" s="10" t="s">
        <v>81</v>
      </c>
      <c r="F110" s="10" t="s">
        <v>218</v>
      </c>
      <c r="G110" s="10" t="s">
        <v>83</v>
      </c>
      <c r="H110" s="10" t="s">
        <v>219</v>
      </c>
      <c r="I110" s="10" t="s">
        <v>213</v>
      </c>
      <c r="J110" s="10" t="s">
        <v>220</v>
      </c>
      <c r="K110" s="10" t="s">
        <v>221</v>
      </c>
      <c r="L110" s="10"/>
      <c r="M110" s="10" t="s">
        <v>222</v>
      </c>
      <c r="N110" s="46">
        <v>2216300</v>
      </c>
      <c r="O110" s="46">
        <v>2048160.07</v>
      </c>
      <c r="P110" s="46">
        <v>2295000</v>
      </c>
      <c r="Q110" s="46">
        <v>2295000</v>
      </c>
      <c r="R110" s="46">
        <v>2295000</v>
      </c>
      <c r="S110" s="46">
        <v>2295000</v>
      </c>
    </row>
    <row r="111" spans="1:19" ht="75" x14ac:dyDescent="0.25">
      <c r="A111" s="237">
        <v>2622</v>
      </c>
      <c r="B111" s="235" t="s">
        <v>223</v>
      </c>
      <c r="C111" s="237">
        <v>906</v>
      </c>
      <c r="D111" s="246" t="s">
        <v>144</v>
      </c>
      <c r="E111" s="235" t="s">
        <v>81</v>
      </c>
      <c r="F111" s="235" t="s">
        <v>224</v>
      </c>
      <c r="G111" s="235" t="s">
        <v>83</v>
      </c>
      <c r="H111" s="235" t="s">
        <v>225</v>
      </c>
      <c r="I111" s="235" t="s">
        <v>63</v>
      </c>
      <c r="J111" s="235" t="s">
        <v>226</v>
      </c>
      <c r="K111" s="10" t="s">
        <v>227</v>
      </c>
      <c r="L111" s="10"/>
      <c r="M111" s="10" t="s">
        <v>228</v>
      </c>
      <c r="N111" s="242">
        <v>7910500</v>
      </c>
      <c r="O111" s="242">
        <v>7546441.3099999996</v>
      </c>
      <c r="P111" s="61">
        <v>9256200</v>
      </c>
      <c r="Q111" s="61">
        <v>9256200</v>
      </c>
      <c r="R111" s="242">
        <v>9256200</v>
      </c>
      <c r="S111" s="242">
        <v>9256200</v>
      </c>
    </row>
    <row r="112" spans="1:19" ht="90" customHeight="1" x14ac:dyDescent="0.25">
      <c r="A112" s="238"/>
      <c r="B112" s="236"/>
      <c r="C112" s="238"/>
      <c r="D112" s="248"/>
      <c r="E112" s="236"/>
      <c r="F112" s="236"/>
      <c r="G112" s="236"/>
      <c r="H112" s="236"/>
      <c r="I112" s="236"/>
      <c r="J112" s="236"/>
      <c r="K112" s="10"/>
      <c r="L112" s="10"/>
      <c r="M112" s="10"/>
      <c r="N112" s="243"/>
      <c r="O112" s="243"/>
      <c r="P112" s="62"/>
      <c r="Q112" s="62"/>
      <c r="R112" s="243"/>
      <c r="S112" s="243"/>
    </row>
    <row r="113" spans="1:19" ht="225" x14ac:dyDescent="0.25">
      <c r="A113" s="237">
        <v>2622</v>
      </c>
      <c r="B113" s="235" t="s">
        <v>229</v>
      </c>
      <c r="C113" s="237">
        <v>906</v>
      </c>
      <c r="D113" s="246" t="s">
        <v>230</v>
      </c>
      <c r="E113" s="10" t="s">
        <v>81</v>
      </c>
      <c r="F113" s="10" t="s">
        <v>224</v>
      </c>
      <c r="G113" s="10" t="s">
        <v>83</v>
      </c>
      <c r="H113" s="237"/>
      <c r="I113" s="237"/>
      <c r="J113" s="237"/>
      <c r="K113" s="10" t="s">
        <v>231</v>
      </c>
      <c r="L113" s="10"/>
      <c r="M113" s="10" t="s">
        <v>232</v>
      </c>
      <c r="N113" s="242">
        <v>342471530</v>
      </c>
      <c r="O113" s="242">
        <v>335482060.51999998</v>
      </c>
      <c r="P113" s="61">
        <f>115923500+289942400</f>
        <v>405865900</v>
      </c>
      <c r="Q113" s="61">
        <f>289942400+115923500</f>
        <v>405865900</v>
      </c>
      <c r="R113" s="242">
        <f>115923500+289942400</f>
        <v>405865900</v>
      </c>
      <c r="S113" s="242">
        <v>405865900</v>
      </c>
    </row>
    <row r="114" spans="1:19" ht="60" x14ac:dyDescent="0.25">
      <c r="A114" s="238"/>
      <c r="B114" s="236"/>
      <c r="C114" s="238"/>
      <c r="D114" s="248"/>
      <c r="E114" s="10" t="s">
        <v>205</v>
      </c>
      <c r="F114" s="10" t="s">
        <v>206</v>
      </c>
      <c r="G114" s="10" t="s">
        <v>207</v>
      </c>
      <c r="H114" s="238"/>
      <c r="I114" s="238"/>
      <c r="J114" s="238"/>
      <c r="K114" s="10"/>
      <c r="L114" s="10"/>
      <c r="M114" s="10"/>
      <c r="N114" s="243"/>
      <c r="O114" s="243"/>
      <c r="P114" s="62"/>
      <c r="Q114" s="62"/>
      <c r="R114" s="243"/>
      <c r="S114" s="243"/>
    </row>
    <row r="115" spans="1:19" ht="315" x14ac:dyDescent="0.25">
      <c r="A115" s="104">
        <v>2643</v>
      </c>
      <c r="B115" s="103" t="s">
        <v>476</v>
      </c>
      <c r="C115" s="104">
        <v>906</v>
      </c>
      <c r="D115" s="105" t="s">
        <v>335</v>
      </c>
      <c r="E115" s="10" t="s">
        <v>81</v>
      </c>
      <c r="F115" s="10" t="s">
        <v>234</v>
      </c>
      <c r="G115" s="10" t="s">
        <v>83</v>
      </c>
      <c r="H115" s="104"/>
      <c r="I115" s="104"/>
      <c r="J115" s="104"/>
      <c r="K115" s="10" t="s">
        <v>529</v>
      </c>
      <c r="L115" s="10"/>
      <c r="M115" s="10" t="s">
        <v>530</v>
      </c>
      <c r="N115" s="101">
        <v>9691500</v>
      </c>
      <c r="O115" s="101">
        <v>9691427.6300000008</v>
      </c>
      <c r="P115" s="101">
        <v>12401800</v>
      </c>
      <c r="Q115" s="101">
        <v>12401800</v>
      </c>
      <c r="R115" s="101">
        <v>12401800</v>
      </c>
      <c r="S115" s="101">
        <v>12401800</v>
      </c>
    </row>
    <row r="116" spans="1:19" ht="225" x14ac:dyDescent="0.25">
      <c r="A116" s="12">
        <v>2642</v>
      </c>
      <c r="B116" s="10" t="s">
        <v>457</v>
      </c>
      <c r="C116" s="12">
        <v>906</v>
      </c>
      <c r="D116" s="21" t="s">
        <v>233</v>
      </c>
      <c r="E116" s="10" t="s">
        <v>81</v>
      </c>
      <c r="F116" s="10" t="s">
        <v>234</v>
      </c>
      <c r="G116" s="10" t="s">
        <v>83</v>
      </c>
      <c r="H116" s="10" t="s">
        <v>235</v>
      </c>
      <c r="I116" s="10" t="s">
        <v>63</v>
      </c>
      <c r="J116" s="10" t="s">
        <v>28</v>
      </c>
      <c r="K116" s="10" t="s">
        <v>236</v>
      </c>
      <c r="L116" s="10"/>
      <c r="M116" s="10" t="s">
        <v>237</v>
      </c>
      <c r="N116" s="46">
        <v>5357854</v>
      </c>
      <c r="O116" s="46">
        <v>4925647.74</v>
      </c>
      <c r="P116" s="46">
        <v>7629800</v>
      </c>
      <c r="Q116" s="46">
        <v>7629800</v>
      </c>
      <c r="R116" s="46">
        <v>7629800</v>
      </c>
      <c r="S116" s="46">
        <v>7629800</v>
      </c>
    </row>
    <row r="117" spans="1:19" s="23" customFormat="1" ht="42.75" x14ac:dyDescent="0.2">
      <c r="A117" s="36"/>
      <c r="B117" s="35" t="s">
        <v>399</v>
      </c>
      <c r="C117" s="36">
        <v>908</v>
      </c>
      <c r="D117" s="37"/>
      <c r="E117" s="35"/>
      <c r="F117" s="35"/>
      <c r="G117" s="35"/>
      <c r="H117" s="35"/>
      <c r="I117" s="35"/>
      <c r="J117" s="35"/>
      <c r="K117" s="35"/>
      <c r="L117" s="35"/>
      <c r="M117" s="35"/>
      <c r="N117" s="48">
        <f t="shared" ref="N117:S117" si="24">N124+N118</f>
        <v>118456878.59999999</v>
      </c>
      <c r="O117" s="48">
        <f t="shared" si="24"/>
        <v>118456674.84</v>
      </c>
      <c r="P117" s="48">
        <f t="shared" si="24"/>
        <v>0</v>
      </c>
      <c r="Q117" s="48">
        <f t="shared" si="24"/>
        <v>0</v>
      </c>
      <c r="R117" s="48">
        <f t="shared" si="24"/>
        <v>0</v>
      </c>
      <c r="S117" s="48">
        <f t="shared" si="24"/>
        <v>0</v>
      </c>
    </row>
    <row r="118" spans="1:19" s="23" customFormat="1" ht="171" x14ac:dyDescent="0.2">
      <c r="A118" s="99">
        <v>2200</v>
      </c>
      <c r="B118" s="31" t="s">
        <v>484</v>
      </c>
      <c r="C118" s="99"/>
      <c r="D118" s="93"/>
      <c r="E118" s="31"/>
      <c r="F118" s="31"/>
      <c r="G118" s="31"/>
      <c r="H118" s="31"/>
      <c r="I118" s="31"/>
      <c r="J118" s="31"/>
      <c r="K118" s="17"/>
      <c r="L118" s="17"/>
      <c r="M118" s="17"/>
      <c r="N118" s="170">
        <f>N121+N119</f>
        <v>1365035</v>
      </c>
      <c r="O118" s="170">
        <f t="shared" ref="O118:S118" si="25">O121+O119</f>
        <v>1364851.29</v>
      </c>
      <c r="P118" s="170">
        <f t="shared" si="25"/>
        <v>0</v>
      </c>
      <c r="Q118" s="170">
        <f t="shared" si="25"/>
        <v>0</v>
      </c>
      <c r="R118" s="170">
        <f t="shared" si="25"/>
        <v>0</v>
      </c>
      <c r="S118" s="170">
        <f t="shared" si="25"/>
        <v>0</v>
      </c>
    </row>
    <row r="119" spans="1:19" ht="45" customHeight="1" x14ac:dyDescent="0.25">
      <c r="A119" s="166">
        <v>2201</v>
      </c>
      <c r="B119" s="135" t="s">
        <v>451</v>
      </c>
      <c r="C119" s="166">
        <v>908</v>
      </c>
      <c r="D119" s="171" t="s">
        <v>413</v>
      </c>
      <c r="E119" s="235" t="s">
        <v>20</v>
      </c>
      <c r="F119" s="135" t="s">
        <v>492</v>
      </c>
      <c r="G119" s="135" t="s">
        <v>112</v>
      </c>
      <c r="H119" s="135"/>
      <c r="I119" s="135"/>
      <c r="J119" s="163"/>
      <c r="K119" s="95" t="s">
        <v>29</v>
      </c>
      <c r="L119" s="10"/>
      <c r="M119" s="86" t="s">
        <v>30</v>
      </c>
      <c r="N119" s="87">
        <v>290000</v>
      </c>
      <c r="O119" s="87">
        <v>290000</v>
      </c>
      <c r="P119" s="87"/>
      <c r="Q119" s="87">
        <v>0</v>
      </c>
      <c r="R119" s="87"/>
      <c r="S119" s="160"/>
    </row>
    <row r="120" spans="1:19" ht="75" x14ac:dyDescent="0.25">
      <c r="A120" s="167"/>
      <c r="B120" s="158"/>
      <c r="C120" s="167"/>
      <c r="D120" s="172"/>
      <c r="E120" s="236"/>
      <c r="F120" s="158"/>
      <c r="G120" s="158"/>
      <c r="H120" s="158"/>
      <c r="I120" s="158"/>
      <c r="J120" s="164"/>
      <c r="K120" s="95" t="s">
        <v>493</v>
      </c>
      <c r="L120" s="10"/>
      <c r="M120" s="86" t="s">
        <v>494</v>
      </c>
      <c r="N120" s="88"/>
      <c r="O120" s="88"/>
      <c r="P120" s="88"/>
      <c r="Q120" s="88"/>
      <c r="R120" s="88"/>
      <c r="S120" s="162"/>
    </row>
    <row r="121" spans="1:19" ht="120" x14ac:dyDescent="0.25">
      <c r="A121" s="114">
        <v>2218</v>
      </c>
      <c r="B121" s="168" t="s">
        <v>417</v>
      </c>
      <c r="C121" s="165">
        <v>908</v>
      </c>
      <c r="D121" s="159" t="s">
        <v>418</v>
      </c>
      <c r="E121" s="164" t="s">
        <v>20</v>
      </c>
      <c r="F121" s="164" t="s">
        <v>419</v>
      </c>
      <c r="G121" s="164" t="s">
        <v>112</v>
      </c>
      <c r="H121" s="164" t="s">
        <v>24</v>
      </c>
      <c r="I121" s="164" t="s">
        <v>346</v>
      </c>
      <c r="J121" s="164" t="s">
        <v>26</v>
      </c>
      <c r="K121" s="10" t="s">
        <v>420</v>
      </c>
      <c r="L121" s="10"/>
      <c r="M121" s="86" t="s">
        <v>421</v>
      </c>
      <c r="N121" s="169">
        <v>1075035</v>
      </c>
      <c r="O121" s="169">
        <v>1074851.29</v>
      </c>
      <c r="P121" s="169"/>
      <c r="Q121" s="169"/>
      <c r="R121" s="169"/>
      <c r="S121" s="161"/>
    </row>
    <row r="122" spans="1:19" ht="120" x14ac:dyDescent="0.25">
      <c r="A122" s="114"/>
      <c r="B122" s="168"/>
      <c r="C122" s="191"/>
      <c r="D122" s="187"/>
      <c r="E122" s="188"/>
      <c r="F122" s="188"/>
      <c r="G122" s="188"/>
      <c r="H122" s="188"/>
      <c r="I122" s="188"/>
      <c r="J122" s="188"/>
      <c r="K122" s="10" t="s">
        <v>519</v>
      </c>
      <c r="L122" s="10"/>
      <c r="M122" s="86" t="s">
        <v>520</v>
      </c>
      <c r="N122" s="190"/>
      <c r="O122" s="190"/>
      <c r="P122" s="190"/>
      <c r="Q122" s="190"/>
      <c r="R122" s="190"/>
      <c r="S122" s="189"/>
    </row>
    <row r="123" spans="1:19" ht="180" x14ac:dyDescent="0.25">
      <c r="A123" s="114"/>
      <c r="B123" s="168"/>
      <c r="C123" s="148"/>
      <c r="D123" s="21"/>
      <c r="E123" s="10"/>
      <c r="F123" s="10"/>
      <c r="G123" s="10"/>
      <c r="H123" s="10"/>
      <c r="I123" s="10"/>
      <c r="J123" s="10"/>
      <c r="K123" s="10" t="s">
        <v>490</v>
      </c>
      <c r="L123" s="10"/>
      <c r="M123" s="86" t="s">
        <v>491</v>
      </c>
      <c r="N123" s="169"/>
      <c r="O123" s="169"/>
      <c r="P123" s="169"/>
      <c r="Q123" s="169"/>
      <c r="R123" s="169"/>
      <c r="S123" s="161"/>
    </row>
    <row r="124" spans="1:19" s="23" customFormat="1" ht="234.75" customHeight="1" x14ac:dyDescent="0.2">
      <c r="A124" s="142">
        <v>2600</v>
      </c>
      <c r="B124" s="144" t="s">
        <v>485</v>
      </c>
      <c r="C124" s="16"/>
      <c r="D124" s="26"/>
      <c r="E124" s="17"/>
      <c r="F124" s="17"/>
      <c r="G124" s="17"/>
      <c r="H124" s="17"/>
      <c r="I124" s="17"/>
      <c r="J124" s="17"/>
      <c r="K124" s="17"/>
      <c r="L124" s="17"/>
      <c r="M124" s="17"/>
      <c r="N124" s="47">
        <f>SUM(N125:N128)</f>
        <v>117091843.59999999</v>
      </c>
      <c r="O124" s="47">
        <f t="shared" ref="O124:S124" si="26">SUM(O125:O128)</f>
        <v>117091823.55</v>
      </c>
      <c r="P124" s="47">
        <f t="shared" si="26"/>
        <v>0</v>
      </c>
      <c r="Q124" s="47">
        <f t="shared" si="26"/>
        <v>0</v>
      </c>
      <c r="R124" s="47">
        <f t="shared" si="26"/>
        <v>0</v>
      </c>
      <c r="S124" s="47">
        <f t="shared" si="26"/>
        <v>0</v>
      </c>
    </row>
    <row r="125" spans="1:19" ht="255" x14ac:dyDescent="0.25">
      <c r="A125" s="237">
        <v>2640</v>
      </c>
      <c r="B125" s="10" t="s">
        <v>400</v>
      </c>
      <c r="C125" s="12">
        <v>908</v>
      </c>
      <c r="D125" s="21" t="s">
        <v>210</v>
      </c>
      <c r="E125" s="10" t="s">
        <v>81</v>
      </c>
      <c r="F125" s="10" t="s">
        <v>401</v>
      </c>
      <c r="G125" s="10" t="s">
        <v>83</v>
      </c>
      <c r="H125" s="10" t="s">
        <v>402</v>
      </c>
      <c r="I125" s="10" t="s">
        <v>403</v>
      </c>
      <c r="J125" s="10" t="s">
        <v>404</v>
      </c>
      <c r="K125" s="10" t="s">
        <v>405</v>
      </c>
      <c r="L125" s="10"/>
      <c r="M125" s="10" t="s">
        <v>406</v>
      </c>
      <c r="N125" s="242">
        <v>237643.6</v>
      </c>
      <c r="O125" s="242">
        <v>237643.6</v>
      </c>
      <c r="P125" s="117"/>
      <c r="Q125" s="117"/>
      <c r="R125" s="242"/>
      <c r="S125" s="242"/>
    </row>
    <row r="126" spans="1:19" x14ac:dyDescent="0.25">
      <c r="A126" s="238"/>
      <c r="B126" s="10"/>
      <c r="C126" s="12"/>
      <c r="D126" s="21"/>
      <c r="E126" s="10"/>
      <c r="F126" s="10"/>
      <c r="G126" s="10"/>
      <c r="H126" s="10"/>
      <c r="I126" s="10"/>
      <c r="J126" s="10"/>
      <c r="K126" s="10"/>
      <c r="L126" s="10"/>
      <c r="M126" s="10"/>
      <c r="N126" s="243"/>
      <c r="O126" s="243"/>
      <c r="P126" s="118"/>
      <c r="Q126" s="118"/>
      <c r="R126" s="243"/>
      <c r="S126" s="243"/>
    </row>
    <row r="127" spans="1:19" ht="300" x14ac:dyDescent="0.25">
      <c r="A127" s="12">
        <v>2640</v>
      </c>
      <c r="B127" s="10" t="s">
        <v>407</v>
      </c>
      <c r="C127" s="12">
        <v>908</v>
      </c>
      <c r="D127" s="21" t="s">
        <v>408</v>
      </c>
      <c r="E127" s="10" t="s">
        <v>81</v>
      </c>
      <c r="F127" s="10" t="s">
        <v>409</v>
      </c>
      <c r="G127" s="10" t="s">
        <v>83</v>
      </c>
      <c r="H127" s="10" t="s">
        <v>402</v>
      </c>
      <c r="I127" s="10" t="s">
        <v>410</v>
      </c>
      <c r="J127" s="10" t="s">
        <v>404</v>
      </c>
      <c r="K127" s="10" t="s">
        <v>523</v>
      </c>
      <c r="L127" s="10"/>
      <c r="M127" s="10" t="s">
        <v>411</v>
      </c>
      <c r="N127" s="46">
        <v>79548770</v>
      </c>
      <c r="O127" s="46">
        <v>79548770</v>
      </c>
      <c r="P127" s="46"/>
      <c r="Q127" s="46"/>
      <c r="R127" s="46"/>
      <c r="S127" s="46"/>
    </row>
    <row r="128" spans="1:19" ht="300" x14ac:dyDescent="0.25">
      <c r="A128" s="90">
        <v>2640</v>
      </c>
      <c r="B128" s="29" t="s">
        <v>412</v>
      </c>
      <c r="C128" s="28">
        <v>908</v>
      </c>
      <c r="D128" s="30" t="s">
        <v>413</v>
      </c>
      <c r="E128" s="29" t="s">
        <v>81</v>
      </c>
      <c r="F128" s="29" t="s">
        <v>409</v>
      </c>
      <c r="G128" s="29" t="s">
        <v>83</v>
      </c>
      <c r="H128" s="29" t="s">
        <v>414</v>
      </c>
      <c r="I128" s="29" t="s">
        <v>63</v>
      </c>
      <c r="J128" s="29" t="s">
        <v>220</v>
      </c>
      <c r="K128" s="29" t="s">
        <v>415</v>
      </c>
      <c r="L128" s="29"/>
      <c r="M128" s="29" t="s">
        <v>416</v>
      </c>
      <c r="N128" s="51">
        <v>37305430</v>
      </c>
      <c r="O128" s="51">
        <v>37305409.950000003</v>
      </c>
      <c r="P128" s="64"/>
      <c r="Q128" s="64"/>
      <c r="R128" s="64"/>
      <c r="S128" s="51"/>
    </row>
    <row r="129" spans="1:19" s="23" customFormat="1" ht="85.5" x14ac:dyDescent="0.2">
      <c r="A129" s="36"/>
      <c r="B129" s="35" t="s">
        <v>238</v>
      </c>
      <c r="C129" s="36">
        <v>909</v>
      </c>
      <c r="D129" s="37"/>
      <c r="E129" s="35"/>
      <c r="F129" s="35"/>
      <c r="G129" s="35"/>
      <c r="H129" s="35"/>
      <c r="I129" s="35"/>
      <c r="J129" s="35"/>
      <c r="K129" s="35"/>
      <c r="L129" s="35"/>
      <c r="M129" s="35"/>
      <c r="N129" s="48">
        <f t="shared" ref="N129:S129" si="27">N130+N156+N161</f>
        <v>382782120.62</v>
      </c>
      <c r="O129" s="48">
        <f t="shared" si="27"/>
        <v>370157391.66000003</v>
      </c>
      <c r="P129" s="48">
        <f t="shared" si="27"/>
        <v>280592276</v>
      </c>
      <c r="Q129" s="48">
        <f t="shared" si="27"/>
        <v>250920073</v>
      </c>
      <c r="R129" s="48">
        <f t="shared" si="27"/>
        <v>261845723</v>
      </c>
      <c r="S129" s="48">
        <f t="shared" si="27"/>
        <v>261845723</v>
      </c>
    </row>
    <row r="130" spans="1:19" s="23" customFormat="1" ht="128.25" x14ac:dyDescent="0.2">
      <c r="A130" s="138">
        <v>2100</v>
      </c>
      <c r="B130" s="147" t="s">
        <v>486</v>
      </c>
      <c r="C130" s="17"/>
      <c r="D130" s="26"/>
      <c r="E130" s="17"/>
      <c r="F130" s="17"/>
      <c r="G130" s="17"/>
      <c r="H130" s="17"/>
      <c r="I130" s="17"/>
      <c r="J130" s="17"/>
      <c r="K130" s="17"/>
      <c r="L130" s="17"/>
      <c r="M130" s="17"/>
      <c r="N130" s="47">
        <f>N132+N135+N138+N140+N142+N144+N146+N148+N150+N153+N131</f>
        <v>272611604.82999998</v>
      </c>
      <c r="O130" s="47">
        <f t="shared" ref="O130:S130" si="28">O132+O135+O138+O140+O142+O144+O146+O148+O150+O153+O131</f>
        <v>272151097.22000003</v>
      </c>
      <c r="P130" s="47">
        <f t="shared" si="28"/>
        <v>179716762</v>
      </c>
      <c r="Q130" s="47">
        <f t="shared" si="28"/>
        <v>150044559</v>
      </c>
      <c r="R130" s="47">
        <f t="shared" si="28"/>
        <v>160970209</v>
      </c>
      <c r="S130" s="47">
        <f t="shared" si="28"/>
        <v>160970209</v>
      </c>
    </row>
    <row r="131" spans="1:19" s="153" customFormat="1" ht="135" x14ac:dyDescent="0.25">
      <c r="A131" s="155">
        <v>2102</v>
      </c>
      <c r="B131" s="154" t="s">
        <v>153</v>
      </c>
      <c r="C131" s="150">
        <v>909</v>
      </c>
      <c r="D131" s="151" t="s">
        <v>239</v>
      </c>
      <c r="E131" s="9" t="s">
        <v>20</v>
      </c>
      <c r="F131" s="9" t="s">
        <v>155</v>
      </c>
      <c r="G131" s="10" t="s">
        <v>112</v>
      </c>
      <c r="H131" s="9"/>
      <c r="I131" s="9"/>
      <c r="J131" s="9"/>
      <c r="K131" s="9" t="s">
        <v>487</v>
      </c>
      <c r="L131" s="9"/>
      <c r="M131" s="157">
        <v>43244</v>
      </c>
      <c r="N131" s="152">
        <v>1576071.8</v>
      </c>
      <c r="O131" s="152">
        <v>1576071.8</v>
      </c>
      <c r="P131" s="149">
        <v>0</v>
      </c>
      <c r="Q131" s="152"/>
      <c r="R131" s="152"/>
      <c r="S131" s="152"/>
    </row>
    <row r="132" spans="1:19" ht="150" x14ac:dyDescent="0.25">
      <c r="A132" s="237">
        <v>2105</v>
      </c>
      <c r="B132" s="235" t="s">
        <v>244</v>
      </c>
      <c r="C132" s="237">
        <v>909</v>
      </c>
      <c r="D132" s="246" t="s">
        <v>525</v>
      </c>
      <c r="E132" s="10" t="s">
        <v>20</v>
      </c>
      <c r="F132" s="10" t="s">
        <v>246</v>
      </c>
      <c r="G132" s="10" t="s">
        <v>112</v>
      </c>
      <c r="H132" s="10" t="s">
        <v>249</v>
      </c>
      <c r="I132" s="10" t="s">
        <v>250</v>
      </c>
      <c r="J132" s="10" t="s">
        <v>251</v>
      </c>
      <c r="K132" s="10" t="s">
        <v>253</v>
      </c>
      <c r="L132" s="10"/>
      <c r="M132" s="10" t="s">
        <v>254</v>
      </c>
      <c r="N132" s="242">
        <v>8210239.54</v>
      </c>
      <c r="O132" s="242">
        <v>8210239.54</v>
      </c>
      <c r="P132" s="61">
        <v>1102203</v>
      </c>
      <c r="Q132" s="61">
        <v>0</v>
      </c>
      <c r="R132" s="242">
        <v>0</v>
      </c>
      <c r="S132" s="242">
        <v>0</v>
      </c>
    </row>
    <row r="133" spans="1:19" ht="255" x14ac:dyDescent="0.25">
      <c r="A133" s="245"/>
      <c r="B133" s="261"/>
      <c r="C133" s="245"/>
      <c r="D133" s="247"/>
      <c r="E133" s="10" t="s">
        <v>247</v>
      </c>
      <c r="F133" s="10" t="s">
        <v>248</v>
      </c>
      <c r="G133" s="10" t="s">
        <v>220</v>
      </c>
      <c r="H133" s="10"/>
      <c r="I133" s="10"/>
      <c r="J133" s="10"/>
      <c r="K133" s="60" t="s">
        <v>255</v>
      </c>
      <c r="L133" s="60"/>
      <c r="M133" s="60" t="s">
        <v>442</v>
      </c>
      <c r="N133" s="244"/>
      <c r="O133" s="244"/>
      <c r="P133" s="63"/>
      <c r="Q133" s="63"/>
      <c r="R133" s="244"/>
      <c r="S133" s="244"/>
    </row>
    <row r="134" spans="1:19" ht="45" x14ac:dyDescent="0.25">
      <c r="A134" s="238"/>
      <c r="B134" s="236"/>
      <c r="C134" s="238"/>
      <c r="D134" s="248"/>
      <c r="E134" s="10"/>
      <c r="F134" s="10"/>
      <c r="G134" s="10"/>
      <c r="H134" s="10"/>
      <c r="I134" s="10"/>
      <c r="J134" s="10"/>
      <c r="K134" s="10" t="s">
        <v>29</v>
      </c>
      <c r="L134" s="10" t="s">
        <v>252</v>
      </c>
      <c r="M134" s="10" t="s">
        <v>30</v>
      </c>
      <c r="N134" s="243"/>
      <c r="O134" s="243"/>
      <c r="P134" s="62"/>
      <c r="Q134" s="62"/>
      <c r="R134" s="243"/>
      <c r="S134" s="243"/>
    </row>
    <row r="135" spans="1:19" ht="135" x14ac:dyDescent="0.25">
      <c r="A135" s="237">
        <v>2106</v>
      </c>
      <c r="B135" s="235" t="s">
        <v>256</v>
      </c>
      <c r="C135" s="237">
        <v>909</v>
      </c>
      <c r="D135" s="246" t="s">
        <v>257</v>
      </c>
      <c r="E135" s="10" t="s">
        <v>258</v>
      </c>
      <c r="F135" s="10" t="s">
        <v>259</v>
      </c>
      <c r="G135" s="10" t="s">
        <v>260</v>
      </c>
      <c r="H135" s="10" t="s">
        <v>261</v>
      </c>
      <c r="I135" s="10" t="s">
        <v>63</v>
      </c>
      <c r="J135" s="10" t="s">
        <v>262</v>
      </c>
      <c r="K135" s="10" t="s">
        <v>263</v>
      </c>
      <c r="L135" s="10"/>
      <c r="M135" s="10" t="s">
        <v>264</v>
      </c>
      <c r="N135" s="242">
        <v>135529445.52000001</v>
      </c>
      <c r="O135" s="242">
        <v>135366435.52000001</v>
      </c>
      <c r="P135" s="61">
        <v>65847319</v>
      </c>
      <c r="Q135" s="61">
        <v>61622434</v>
      </c>
      <c r="R135" s="242">
        <v>62713107</v>
      </c>
      <c r="S135" s="242">
        <v>62713107</v>
      </c>
    </row>
    <row r="136" spans="1:19" ht="60" x14ac:dyDescent="0.25">
      <c r="A136" s="245"/>
      <c r="B136" s="261"/>
      <c r="C136" s="245"/>
      <c r="D136" s="247"/>
      <c r="E136" s="10"/>
      <c r="F136" s="10"/>
      <c r="G136" s="10"/>
      <c r="H136" s="10"/>
      <c r="I136" s="10"/>
      <c r="J136" s="10"/>
      <c r="K136" s="10" t="s">
        <v>265</v>
      </c>
      <c r="L136" s="10"/>
      <c r="M136" s="10" t="s">
        <v>266</v>
      </c>
      <c r="N136" s="244"/>
      <c r="O136" s="244"/>
      <c r="P136" s="63"/>
      <c r="Q136" s="63"/>
      <c r="R136" s="244"/>
      <c r="S136" s="244"/>
    </row>
    <row r="137" spans="1:19" ht="45" x14ac:dyDescent="0.25">
      <c r="A137" s="238"/>
      <c r="B137" s="236"/>
      <c r="C137" s="238"/>
      <c r="D137" s="248"/>
      <c r="E137" s="10"/>
      <c r="F137" s="10"/>
      <c r="G137" s="10"/>
      <c r="H137" s="10"/>
      <c r="I137" s="10"/>
      <c r="J137" s="10"/>
      <c r="K137" s="10" t="s">
        <v>29</v>
      </c>
      <c r="L137" s="10" t="s">
        <v>267</v>
      </c>
      <c r="M137" s="10" t="s">
        <v>30</v>
      </c>
      <c r="N137" s="243"/>
      <c r="O137" s="243"/>
      <c r="P137" s="62"/>
      <c r="Q137" s="62"/>
      <c r="R137" s="243"/>
      <c r="S137" s="243"/>
    </row>
    <row r="138" spans="1:19" ht="165" x14ac:dyDescent="0.25">
      <c r="A138" s="237">
        <v>2107</v>
      </c>
      <c r="B138" s="235" t="s">
        <v>48</v>
      </c>
      <c r="C138" s="237">
        <v>909</v>
      </c>
      <c r="D138" s="246" t="s">
        <v>133</v>
      </c>
      <c r="E138" s="10" t="s">
        <v>20</v>
      </c>
      <c r="F138" s="10" t="s">
        <v>268</v>
      </c>
      <c r="G138" s="10" t="s">
        <v>112</v>
      </c>
      <c r="H138" s="10"/>
      <c r="I138" s="10"/>
      <c r="J138" s="10"/>
      <c r="K138" s="10" t="s">
        <v>269</v>
      </c>
      <c r="L138" s="10"/>
      <c r="M138" s="10" t="s">
        <v>86</v>
      </c>
      <c r="N138" s="242">
        <v>2317319.44</v>
      </c>
      <c r="O138" s="242">
        <v>2307506.94</v>
      </c>
      <c r="P138" s="61">
        <f>100000+1232000</f>
        <v>1332000</v>
      </c>
      <c r="Q138" s="61">
        <v>0</v>
      </c>
      <c r="R138" s="242">
        <v>0</v>
      </c>
      <c r="S138" s="242">
        <v>0</v>
      </c>
    </row>
    <row r="139" spans="1:19" ht="45" x14ac:dyDescent="0.25">
      <c r="A139" s="238"/>
      <c r="B139" s="236"/>
      <c r="C139" s="238"/>
      <c r="D139" s="248"/>
      <c r="E139" s="10"/>
      <c r="F139" s="10"/>
      <c r="G139" s="10"/>
      <c r="H139" s="10"/>
      <c r="I139" s="10"/>
      <c r="J139" s="10"/>
      <c r="K139" s="10" t="s">
        <v>29</v>
      </c>
      <c r="L139" s="10" t="s">
        <v>135</v>
      </c>
      <c r="M139" s="10" t="s">
        <v>30</v>
      </c>
      <c r="N139" s="243"/>
      <c r="O139" s="243"/>
      <c r="P139" s="62"/>
      <c r="Q139" s="62"/>
      <c r="R139" s="243"/>
      <c r="S139" s="243"/>
    </row>
    <row r="140" spans="1:19" ht="225" x14ac:dyDescent="0.25">
      <c r="A140" s="237">
        <v>2108</v>
      </c>
      <c r="B140" s="235" t="s">
        <v>270</v>
      </c>
      <c r="C140" s="237">
        <v>909</v>
      </c>
      <c r="D140" s="246" t="s">
        <v>271</v>
      </c>
      <c r="E140" s="10" t="s">
        <v>20</v>
      </c>
      <c r="F140" s="10" t="s">
        <v>272</v>
      </c>
      <c r="G140" s="10" t="s">
        <v>112</v>
      </c>
      <c r="H140" s="10" t="s">
        <v>273</v>
      </c>
      <c r="I140" s="10" t="s">
        <v>63</v>
      </c>
      <c r="J140" s="10" t="s">
        <v>274</v>
      </c>
      <c r="K140" s="10" t="s">
        <v>278</v>
      </c>
      <c r="L140" s="10"/>
      <c r="M140" s="10" t="s">
        <v>279</v>
      </c>
      <c r="N140" s="242">
        <v>33322000</v>
      </c>
      <c r="O140" s="242">
        <v>33322000</v>
      </c>
      <c r="P140" s="61">
        <v>49378000</v>
      </c>
      <c r="Q140" s="61">
        <v>41000000</v>
      </c>
      <c r="R140" s="242">
        <v>46600000</v>
      </c>
      <c r="S140" s="242">
        <v>46600000</v>
      </c>
    </row>
    <row r="141" spans="1:19" ht="90" x14ac:dyDescent="0.25">
      <c r="A141" s="238"/>
      <c r="B141" s="236"/>
      <c r="C141" s="238"/>
      <c r="D141" s="248"/>
      <c r="E141" s="10"/>
      <c r="F141" s="10"/>
      <c r="G141" s="10"/>
      <c r="H141" s="10" t="s">
        <v>275</v>
      </c>
      <c r="I141" s="10" t="s">
        <v>276</v>
      </c>
      <c r="J141" s="10" t="s">
        <v>277</v>
      </c>
      <c r="K141" s="10"/>
      <c r="L141" s="10"/>
      <c r="M141" s="10"/>
      <c r="N141" s="243"/>
      <c r="O141" s="243"/>
      <c r="P141" s="62"/>
      <c r="Q141" s="62"/>
      <c r="R141" s="243"/>
      <c r="S141" s="243"/>
    </row>
    <row r="142" spans="1:19" ht="225" x14ac:dyDescent="0.25">
      <c r="A142" s="237">
        <v>2119</v>
      </c>
      <c r="B142" s="235" t="s">
        <v>280</v>
      </c>
      <c r="C142" s="237">
        <v>909</v>
      </c>
      <c r="D142" s="246" t="s">
        <v>245</v>
      </c>
      <c r="E142" s="235" t="s">
        <v>20</v>
      </c>
      <c r="F142" s="237" t="s">
        <v>281</v>
      </c>
      <c r="G142" s="265" t="s">
        <v>112</v>
      </c>
      <c r="H142" s="237"/>
      <c r="I142" s="237"/>
      <c r="J142" s="237"/>
      <c r="K142" s="10" t="s">
        <v>282</v>
      </c>
      <c r="L142" s="10"/>
      <c r="M142" s="10" t="s">
        <v>279</v>
      </c>
      <c r="N142" s="242">
        <v>7255600</v>
      </c>
      <c r="O142" s="242">
        <v>7255600</v>
      </c>
      <c r="P142" s="242">
        <v>7699000</v>
      </c>
      <c r="Q142" s="242">
        <v>7594300</v>
      </c>
      <c r="R142" s="242">
        <v>7594300</v>
      </c>
      <c r="S142" s="242">
        <v>7594300</v>
      </c>
    </row>
    <row r="143" spans="1:19" ht="45" x14ac:dyDescent="0.25">
      <c r="A143" s="238"/>
      <c r="B143" s="236"/>
      <c r="C143" s="238"/>
      <c r="D143" s="248"/>
      <c r="E143" s="236"/>
      <c r="F143" s="238"/>
      <c r="G143" s="266"/>
      <c r="H143" s="238"/>
      <c r="I143" s="238"/>
      <c r="J143" s="238"/>
      <c r="K143" s="10" t="s">
        <v>29</v>
      </c>
      <c r="L143" s="10" t="s">
        <v>194</v>
      </c>
      <c r="M143" s="10" t="s">
        <v>30</v>
      </c>
      <c r="N143" s="243"/>
      <c r="O143" s="243"/>
      <c r="P143" s="243"/>
      <c r="Q143" s="243"/>
      <c r="R143" s="243"/>
      <c r="S143" s="243"/>
    </row>
    <row r="144" spans="1:19" ht="90" x14ac:dyDescent="0.25">
      <c r="A144" s="237">
        <v>2124</v>
      </c>
      <c r="B144" s="235" t="s">
        <v>342</v>
      </c>
      <c r="C144" s="237">
        <v>909</v>
      </c>
      <c r="D144" s="246" t="s">
        <v>343</v>
      </c>
      <c r="E144" s="10" t="s">
        <v>20</v>
      </c>
      <c r="F144" s="10" t="s">
        <v>344</v>
      </c>
      <c r="G144" s="10" t="s">
        <v>112</v>
      </c>
      <c r="H144" s="10"/>
      <c r="I144" s="10"/>
      <c r="J144" s="10"/>
      <c r="K144" s="10" t="s">
        <v>29</v>
      </c>
      <c r="L144" s="10" t="s">
        <v>194</v>
      </c>
      <c r="M144" s="10" t="s">
        <v>30</v>
      </c>
      <c r="N144" s="242">
        <v>213565.93</v>
      </c>
      <c r="O144" s="242">
        <v>213565.93</v>
      </c>
      <c r="P144" s="61">
        <v>0</v>
      </c>
      <c r="Q144" s="61">
        <v>0</v>
      </c>
      <c r="R144" s="242">
        <v>0</v>
      </c>
      <c r="S144" s="242">
        <v>0</v>
      </c>
    </row>
    <row r="145" spans="1:19" ht="75" x14ac:dyDescent="0.25">
      <c r="A145" s="238"/>
      <c r="B145" s="236"/>
      <c r="C145" s="238"/>
      <c r="D145" s="248"/>
      <c r="E145" s="10" t="s">
        <v>345</v>
      </c>
      <c r="F145" s="10" t="s">
        <v>346</v>
      </c>
      <c r="G145" s="10" t="s">
        <v>347</v>
      </c>
      <c r="H145" s="10"/>
      <c r="I145" s="10"/>
      <c r="J145" s="10"/>
      <c r="K145" s="10"/>
      <c r="L145" s="10"/>
      <c r="M145" s="10"/>
      <c r="N145" s="243"/>
      <c r="O145" s="243"/>
      <c r="P145" s="62"/>
      <c r="Q145" s="62"/>
      <c r="R145" s="243"/>
      <c r="S145" s="243"/>
    </row>
    <row r="146" spans="1:19" ht="120" x14ac:dyDescent="0.25">
      <c r="A146" s="237">
        <v>2125</v>
      </c>
      <c r="B146" s="235" t="s">
        <v>283</v>
      </c>
      <c r="C146" s="237">
        <v>909</v>
      </c>
      <c r="D146" s="246" t="s">
        <v>447</v>
      </c>
      <c r="E146" s="235" t="s">
        <v>20</v>
      </c>
      <c r="F146" s="235" t="s">
        <v>284</v>
      </c>
      <c r="G146" s="304" t="s">
        <v>112</v>
      </c>
      <c r="H146" s="235" t="s">
        <v>285</v>
      </c>
      <c r="I146" s="235" t="s">
        <v>287</v>
      </c>
      <c r="J146" s="235" t="s">
        <v>286</v>
      </c>
      <c r="K146" s="10" t="s">
        <v>288</v>
      </c>
      <c r="L146" s="10"/>
      <c r="M146" s="10" t="s">
        <v>289</v>
      </c>
      <c r="N146" s="242">
        <v>73238.539999999994</v>
      </c>
      <c r="O146" s="242">
        <v>73238.539999999994</v>
      </c>
      <c r="P146" s="61">
        <v>73900</v>
      </c>
      <c r="Q146" s="61">
        <v>73900</v>
      </c>
      <c r="R146" s="242">
        <v>73900</v>
      </c>
      <c r="S146" s="242">
        <v>73900</v>
      </c>
    </row>
    <row r="147" spans="1:19" ht="45" x14ac:dyDescent="0.25">
      <c r="A147" s="238"/>
      <c r="B147" s="236"/>
      <c r="C147" s="238"/>
      <c r="D147" s="248"/>
      <c r="E147" s="236"/>
      <c r="F147" s="236"/>
      <c r="G147" s="305"/>
      <c r="H147" s="236"/>
      <c r="I147" s="236"/>
      <c r="J147" s="236"/>
      <c r="K147" s="10" t="s">
        <v>29</v>
      </c>
      <c r="L147" s="10" t="s">
        <v>290</v>
      </c>
      <c r="M147" s="10" t="s">
        <v>30</v>
      </c>
      <c r="N147" s="243"/>
      <c r="O147" s="243"/>
      <c r="P147" s="62"/>
      <c r="Q147" s="62"/>
      <c r="R147" s="243"/>
      <c r="S147" s="243"/>
    </row>
    <row r="148" spans="1:19" ht="120" x14ac:dyDescent="0.25">
      <c r="A148" s="237">
        <v>2127</v>
      </c>
      <c r="B148" s="235" t="s">
        <v>291</v>
      </c>
      <c r="C148" s="237">
        <v>909</v>
      </c>
      <c r="D148" s="246" t="s">
        <v>292</v>
      </c>
      <c r="E148" s="10" t="s">
        <v>20</v>
      </c>
      <c r="F148" s="10" t="s">
        <v>293</v>
      </c>
      <c r="G148" s="18" t="s">
        <v>112</v>
      </c>
      <c r="H148" s="10" t="s">
        <v>297</v>
      </c>
      <c r="I148" s="10" t="s">
        <v>63</v>
      </c>
      <c r="J148" s="10" t="s">
        <v>298</v>
      </c>
      <c r="K148" s="10" t="s">
        <v>299</v>
      </c>
      <c r="L148" s="10"/>
      <c r="M148" s="10" t="s">
        <v>300</v>
      </c>
      <c r="N148" s="242">
        <v>749499.19</v>
      </c>
      <c r="O148" s="242">
        <v>749499.19</v>
      </c>
      <c r="P148" s="61">
        <v>867150</v>
      </c>
      <c r="Q148" s="61">
        <v>700000</v>
      </c>
      <c r="R148" s="242">
        <v>800000</v>
      </c>
      <c r="S148" s="242">
        <v>800000</v>
      </c>
    </row>
    <row r="149" spans="1:19" ht="60" x14ac:dyDescent="0.25">
      <c r="A149" s="238"/>
      <c r="B149" s="236"/>
      <c r="C149" s="238"/>
      <c r="D149" s="248"/>
      <c r="E149" s="10" t="s">
        <v>294</v>
      </c>
      <c r="F149" s="10" t="s">
        <v>295</v>
      </c>
      <c r="G149" s="10" t="s">
        <v>296</v>
      </c>
      <c r="H149" s="10"/>
      <c r="I149" s="10"/>
      <c r="J149" s="10"/>
      <c r="K149" s="10" t="s">
        <v>29</v>
      </c>
      <c r="L149" s="10" t="s">
        <v>301</v>
      </c>
      <c r="M149" s="10" t="s">
        <v>30</v>
      </c>
      <c r="N149" s="243"/>
      <c r="O149" s="243"/>
      <c r="P149" s="62"/>
      <c r="Q149" s="62"/>
      <c r="R149" s="243"/>
      <c r="S149" s="243"/>
    </row>
    <row r="150" spans="1:19" ht="90" x14ac:dyDescent="0.25">
      <c r="A150" s="237">
        <v>2128</v>
      </c>
      <c r="B150" s="235" t="s">
        <v>302</v>
      </c>
      <c r="C150" s="237">
        <v>909</v>
      </c>
      <c r="D150" s="246" t="s">
        <v>539</v>
      </c>
      <c r="E150" s="10" t="s">
        <v>20</v>
      </c>
      <c r="F150" s="10" t="s">
        <v>303</v>
      </c>
      <c r="G150" s="18" t="s">
        <v>112</v>
      </c>
      <c r="H150" s="10" t="s">
        <v>310</v>
      </c>
      <c r="I150" s="10" t="s">
        <v>63</v>
      </c>
      <c r="J150" s="10" t="s">
        <v>311</v>
      </c>
      <c r="K150" s="10" t="s">
        <v>29</v>
      </c>
      <c r="L150" s="10" t="s">
        <v>312</v>
      </c>
      <c r="M150" s="10" t="s">
        <v>30</v>
      </c>
      <c r="N150" s="242"/>
      <c r="O150" s="242"/>
      <c r="P150" s="61">
        <v>0</v>
      </c>
      <c r="Q150" s="61">
        <v>0</v>
      </c>
      <c r="R150" s="233">
        <v>0</v>
      </c>
      <c r="S150" s="233">
        <v>0</v>
      </c>
    </row>
    <row r="151" spans="1:19" ht="105" x14ac:dyDescent="0.25">
      <c r="A151" s="245"/>
      <c r="B151" s="261"/>
      <c r="C151" s="245"/>
      <c r="D151" s="247"/>
      <c r="E151" s="10" t="s">
        <v>304</v>
      </c>
      <c r="F151" s="10" t="s">
        <v>305</v>
      </c>
      <c r="G151" s="10" t="s">
        <v>306</v>
      </c>
      <c r="H151" s="10"/>
      <c r="I151" s="10"/>
      <c r="J151" s="10"/>
      <c r="K151" s="10" t="s">
        <v>313</v>
      </c>
      <c r="L151" s="10"/>
      <c r="M151" s="10" t="s">
        <v>508</v>
      </c>
      <c r="N151" s="244"/>
      <c r="O151" s="244"/>
      <c r="P151" s="63"/>
      <c r="Q151" s="63"/>
      <c r="R151" s="260"/>
      <c r="S151" s="260"/>
    </row>
    <row r="152" spans="1:19" ht="120" x14ac:dyDescent="0.25">
      <c r="A152" s="238"/>
      <c r="B152" s="236"/>
      <c r="C152" s="238"/>
      <c r="D152" s="248"/>
      <c r="E152" s="10" t="s">
        <v>307</v>
      </c>
      <c r="F152" s="10" t="s">
        <v>308</v>
      </c>
      <c r="G152" s="10" t="s">
        <v>309</v>
      </c>
      <c r="H152" s="10"/>
      <c r="I152" s="10"/>
      <c r="J152" s="10"/>
      <c r="K152" s="10" t="s">
        <v>314</v>
      </c>
      <c r="L152" s="10"/>
      <c r="M152" s="10" t="s">
        <v>315</v>
      </c>
      <c r="N152" s="243"/>
      <c r="O152" s="243"/>
      <c r="P152" s="62"/>
      <c r="Q152" s="62"/>
      <c r="R152" s="234"/>
      <c r="S152" s="234"/>
    </row>
    <row r="153" spans="1:19" ht="90" x14ac:dyDescent="0.25">
      <c r="A153" s="237">
        <v>2129</v>
      </c>
      <c r="B153" s="235" t="s">
        <v>316</v>
      </c>
      <c r="C153" s="237">
        <v>909</v>
      </c>
      <c r="D153" s="246" t="s">
        <v>292</v>
      </c>
      <c r="E153" s="10" t="s">
        <v>20</v>
      </c>
      <c r="F153" s="10" t="s">
        <v>317</v>
      </c>
      <c r="G153" s="10" t="s">
        <v>112</v>
      </c>
      <c r="H153" s="10"/>
      <c r="I153" s="10"/>
      <c r="J153" s="10"/>
      <c r="K153" s="10" t="s">
        <v>29</v>
      </c>
      <c r="L153" s="10" t="s">
        <v>318</v>
      </c>
      <c r="M153" s="10" t="s">
        <v>30</v>
      </c>
      <c r="N153" s="242">
        <f>82931692.06+1182432-749499.19</f>
        <v>83364624.870000005</v>
      </c>
      <c r="O153" s="242">
        <f>894813.9+82931625.05-749499.19</f>
        <v>83076939.760000005</v>
      </c>
      <c r="P153" s="64">
        <f>1258645+53025695-867150</f>
        <v>53417190</v>
      </c>
      <c r="Q153" s="64">
        <f>39753925-700000</f>
        <v>39053925</v>
      </c>
      <c r="R153" s="233">
        <f>43988902-800000</f>
        <v>43188902</v>
      </c>
      <c r="S153" s="233">
        <v>43188902</v>
      </c>
    </row>
    <row r="154" spans="1:19" ht="90" x14ac:dyDescent="0.25">
      <c r="A154" s="245"/>
      <c r="B154" s="261"/>
      <c r="C154" s="245"/>
      <c r="D154" s="247"/>
      <c r="E154" s="10"/>
      <c r="F154" s="10"/>
      <c r="G154" s="10"/>
      <c r="H154" s="10"/>
      <c r="I154" s="10"/>
      <c r="J154" s="10"/>
      <c r="K154" s="10" t="s">
        <v>319</v>
      </c>
      <c r="L154" s="10"/>
      <c r="M154" s="10" t="s">
        <v>320</v>
      </c>
      <c r="N154" s="244"/>
      <c r="O154" s="244"/>
      <c r="P154" s="65"/>
      <c r="Q154" s="65"/>
      <c r="R154" s="260"/>
      <c r="S154" s="260"/>
    </row>
    <row r="155" spans="1:19" ht="17.25" customHeight="1" x14ac:dyDescent="0.25">
      <c r="A155" s="238"/>
      <c r="B155" s="236"/>
      <c r="C155" s="238"/>
      <c r="D155" s="248"/>
      <c r="E155" s="10"/>
      <c r="F155" s="10"/>
      <c r="G155" s="10"/>
      <c r="H155" s="10"/>
      <c r="I155" s="10"/>
      <c r="J155" s="10"/>
      <c r="K155" s="10"/>
      <c r="L155" s="10"/>
      <c r="M155" s="10"/>
      <c r="N155" s="243"/>
      <c r="O155" s="243"/>
      <c r="P155" s="66"/>
      <c r="Q155" s="66"/>
      <c r="R155" s="234"/>
      <c r="S155" s="234"/>
    </row>
    <row r="156" spans="1:19" s="23" customFormat="1" ht="171" x14ac:dyDescent="0.2">
      <c r="A156" s="99">
        <v>2200</v>
      </c>
      <c r="B156" s="31" t="s">
        <v>484</v>
      </c>
      <c r="C156" s="17"/>
      <c r="D156" s="26"/>
      <c r="E156" s="17"/>
      <c r="F156" s="17"/>
      <c r="G156" s="17"/>
      <c r="H156" s="17"/>
      <c r="I156" s="17"/>
      <c r="J156" s="17"/>
      <c r="K156" s="17"/>
      <c r="L156" s="17"/>
      <c r="M156" s="17"/>
      <c r="N156" s="47">
        <f>N157+N159</f>
        <v>15363215.789999999</v>
      </c>
      <c r="O156" s="47">
        <f t="shared" ref="O156:S156" si="29">O157+O159</f>
        <v>15338696.43</v>
      </c>
      <c r="P156" s="47">
        <f t="shared" si="29"/>
        <v>17340214</v>
      </c>
      <c r="Q156" s="47">
        <f t="shared" si="29"/>
        <v>17340214</v>
      </c>
      <c r="R156" s="47">
        <f t="shared" si="29"/>
        <v>17340214</v>
      </c>
      <c r="S156" s="47">
        <f t="shared" si="29"/>
        <v>17340214</v>
      </c>
    </row>
    <row r="157" spans="1:19" ht="105" x14ac:dyDescent="0.25">
      <c r="A157" s="237">
        <v>2201</v>
      </c>
      <c r="B157" s="235" t="s">
        <v>452</v>
      </c>
      <c r="C157" s="237">
        <v>909</v>
      </c>
      <c r="D157" s="246" t="s">
        <v>239</v>
      </c>
      <c r="E157" s="10" t="s">
        <v>20</v>
      </c>
      <c r="F157" s="10" t="s">
        <v>34</v>
      </c>
      <c r="G157" s="9" t="s">
        <v>21</v>
      </c>
      <c r="H157" s="10" t="s">
        <v>24</v>
      </c>
      <c r="I157" s="11" t="s">
        <v>25</v>
      </c>
      <c r="J157" s="9" t="s">
        <v>26</v>
      </c>
      <c r="K157" s="10" t="s">
        <v>29</v>
      </c>
      <c r="L157" s="4"/>
      <c r="M157" s="10" t="s">
        <v>30</v>
      </c>
      <c r="N157" s="233">
        <v>6363277.79</v>
      </c>
      <c r="O157" s="233">
        <v>6359311.6600000001</v>
      </c>
      <c r="P157" s="119">
        <v>6927920</v>
      </c>
      <c r="Q157" s="119">
        <v>6927920</v>
      </c>
      <c r="R157" s="233">
        <v>6927920</v>
      </c>
      <c r="S157" s="233">
        <v>6927920</v>
      </c>
    </row>
    <row r="158" spans="1:19" ht="285" x14ac:dyDescent="0.25">
      <c r="A158" s="238"/>
      <c r="B158" s="236"/>
      <c r="C158" s="238"/>
      <c r="D158" s="248"/>
      <c r="E158" s="9" t="s">
        <v>22</v>
      </c>
      <c r="F158" s="7" t="s">
        <v>25</v>
      </c>
      <c r="G158" s="9" t="s">
        <v>23</v>
      </c>
      <c r="H158" s="10" t="s">
        <v>27</v>
      </c>
      <c r="I158" s="11" t="s">
        <v>25</v>
      </c>
      <c r="J158" s="10" t="s">
        <v>28</v>
      </c>
      <c r="K158" s="10" t="s">
        <v>240</v>
      </c>
      <c r="L158" s="10"/>
      <c r="M158" s="10" t="s">
        <v>241</v>
      </c>
      <c r="N158" s="234"/>
      <c r="O158" s="234"/>
      <c r="P158" s="120"/>
      <c r="Q158" s="120"/>
      <c r="R158" s="234"/>
      <c r="S158" s="234"/>
    </row>
    <row r="159" spans="1:19" ht="90" x14ac:dyDescent="0.25">
      <c r="A159" s="237">
        <v>2206</v>
      </c>
      <c r="B159" s="235" t="s">
        <v>453</v>
      </c>
      <c r="C159" s="237">
        <v>909</v>
      </c>
      <c r="D159" s="246" t="s">
        <v>239</v>
      </c>
      <c r="E159" s="10" t="s">
        <v>20</v>
      </c>
      <c r="F159" s="10" t="s">
        <v>37</v>
      </c>
      <c r="G159" s="10" t="s">
        <v>21</v>
      </c>
      <c r="H159" s="13"/>
      <c r="I159" s="10"/>
      <c r="J159" s="10"/>
      <c r="K159" s="14" t="s">
        <v>242</v>
      </c>
      <c r="L159" s="10"/>
      <c r="M159" s="10" t="s">
        <v>243</v>
      </c>
      <c r="N159" s="233">
        <v>8999938</v>
      </c>
      <c r="O159" s="242">
        <v>8979384.7699999996</v>
      </c>
      <c r="P159" s="117">
        <v>10412294</v>
      </c>
      <c r="Q159" s="117">
        <v>10412294</v>
      </c>
      <c r="R159" s="242">
        <v>10412294</v>
      </c>
      <c r="S159" s="242">
        <v>10412294</v>
      </c>
    </row>
    <row r="160" spans="1:19" ht="108.75" customHeight="1" x14ac:dyDescent="0.25">
      <c r="A160" s="238"/>
      <c r="B160" s="236"/>
      <c r="C160" s="238"/>
      <c r="D160" s="248"/>
      <c r="E160" s="10"/>
      <c r="F160" s="10"/>
      <c r="G160" s="10"/>
      <c r="H160" s="10"/>
      <c r="I160" s="10"/>
      <c r="J160" s="10"/>
      <c r="K160" s="10" t="s">
        <v>29</v>
      </c>
      <c r="L160" s="7" t="s">
        <v>39</v>
      </c>
      <c r="M160" s="10" t="s">
        <v>41</v>
      </c>
      <c r="N160" s="234"/>
      <c r="O160" s="243"/>
      <c r="P160" s="118"/>
      <c r="Q160" s="118"/>
      <c r="R160" s="243"/>
      <c r="S160" s="243"/>
    </row>
    <row r="161" spans="1:19" s="23" customFormat="1" ht="242.25" x14ac:dyDescent="0.2">
      <c r="A161" s="142">
        <v>2600</v>
      </c>
      <c r="B161" s="144" t="s">
        <v>485</v>
      </c>
      <c r="C161" s="17"/>
      <c r="D161" s="26"/>
      <c r="E161" s="17"/>
      <c r="F161" s="17"/>
      <c r="G161" s="17"/>
      <c r="H161" s="17"/>
      <c r="I161" s="17"/>
      <c r="J161" s="17"/>
      <c r="K161" s="17"/>
      <c r="L161" s="17"/>
      <c r="M161" s="17"/>
      <c r="N161" s="47">
        <f t="shared" ref="N161:S161" si="30">N162+N163</f>
        <v>94807300</v>
      </c>
      <c r="O161" s="47">
        <f t="shared" si="30"/>
        <v>82667598.00999999</v>
      </c>
      <c r="P161" s="47">
        <f t="shared" si="30"/>
        <v>83535300</v>
      </c>
      <c r="Q161" s="47">
        <f t="shared" si="30"/>
        <v>83535300</v>
      </c>
      <c r="R161" s="47">
        <f t="shared" si="30"/>
        <v>83535300</v>
      </c>
      <c r="S161" s="47">
        <f t="shared" si="30"/>
        <v>83535300</v>
      </c>
    </row>
    <row r="162" spans="1:19" ht="255" x14ac:dyDescent="0.25">
      <c r="A162" s="12">
        <v>2670</v>
      </c>
      <c r="B162" s="10" t="s">
        <v>458</v>
      </c>
      <c r="C162" s="12">
        <v>909</v>
      </c>
      <c r="D162" s="21" t="s">
        <v>245</v>
      </c>
      <c r="E162" s="10" t="s">
        <v>81</v>
      </c>
      <c r="F162" s="10" t="s">
        <v>321</v>
      </c>
      <c r="G162" s="10" t="s">
        <v>83</v>
      </c>
      <c r="H162" s="10" t="s">
        <v>322</v>
      </c>
      <c r="I162" s="10" t="s">
        <v>63</v>
      </c>
      <c r="J162" s="10" t="s">
        <v>323</v>
      </c>
      <c r="K162" s="10" t="s">
        <v>509</v>
      </c>
      <c r="L162" s="10"/>
      <c r="M162" s="10" t="s">
        <v>324</v>
      </c>
      <c r="N162" s="46">
        <v>93591000</v>
      </c>
      <c r="O162" s="46">
        <v>81451310.069999993</v>
      </c>
      <c r="P162" s="46">
        <v>82319000</v>
      </c>
      <c r="Q162" s="46">
        <v>82319000</v>
      </c>
      <c r="R162" s="46">
        <v>82319000</v>
      </c>
      <c r="S162" s="46">
        <v>82319000</v>
      </c>
    </row>
    <row r="163" spans="1:19" ht="114.75" customHeight="1" x14ac:dyDescent="0.25">
      <c r="A163" s="237">
        <v>2660</v>
      </c>
      <c r="B163" s="235" t="s">
        <v>459</v>
      </c>
      <c r="C163" s="237">
        <v>909</v>
      </c>
      <c r="D163" s="246" t="s">
        <v>57</v>
      </c>
      <c r="E163" s="235" t="s">
        <v>81</v>
      </c>
      <c r="F163" s="235" t="s">
        <v>325</v>
      </c>
      <c r="G163" s="237" t="s">
        <v>83</v>
      </c>
      <c r="H163" s="235" t="s">
        <v>326</v>
      </c>
      <c r="I163" s="235" t="s">
        <v>63</v>
      </c>
      <c r="J163" s="235" t="s">
        <v>327</v>
      </c>
      <c r="K163" s="10" t="s">
        <v>328</v>
      </c>
      <c r="L163" s="10"/>
      <c r="M163" s="10" t="s">
        <v>510</v>
      </c>
      <c r="N163" s="233">
        <v>1216300</v>
      </c>
      <c r="O163" s="233">
        <v>1216287.94</v>
      </c>
      <c r="P163" s="233">
        <v>1216300</v>
      </c>
      <c r="Q163" s="233">
        <v>1216300</v>
      </c>
      <c r="R163" s="233">
        <v>1216300</v>
      </c>
      <c r="S163" s="233">
        <v>1216300</v>
      </c>
    </row>
    <row r="164" spans="1:19" ht="105" x14ac:dyDescent="0.25">
      <c r="A164" s="317"/>
      <c r="B164" s="275"/>
      <c r="C164" s="317"/>
      <c r="D164" s="248"/>
      <c r="E164" s="236"/>
      <c r="F164" s="236"/>
      <c r="G164" s="238"/>
      <c r="H164" s="236"/>
      <c r="I164" s="236"/>
      <c r="J164" s="236"/>
      <c r="K164" s="10" t="s">
        <v>511</v>
      </c>
      <c r="L164" s="10"/>
      <c r="M164" s="10" t="s">
        <v>512</v>
      </c>
      <c r="N164" s="234"/>
      <c r="O164" s="234"/>
      <c r="P164" s="234"/>
      <c r="Q164" s="234"/>
      <c r="R164" s="234"/>
      <c r="S164" s="234"/>
    </row>
    <row r="165" spans="1:19" s="23" customFormat="1" ht="57" x14ac:dyDescent="0.2">
      <c r="A165" s="33"/>
      <c r="B165" s="32" t="s">
        <v>329</v>
      </c>
      <c r="C165" s="33">
        <v>911</v>
      </c>
      <c r="D165" s="34"/>
      <c r="E165" s="32"/>
      <c r="F165" s="32"/>
      <c r="G165" s="32"/>
      <c r="H165" s="32"/>
      <c r="I165" s="32"/>
      <c r="J165" s="32"/>
      <c r="K165" s="32"/>
      <c r="L165" s="32"/>
      <c r="M165" s="32"/>
      <c r="N165" s="52">
        <f t="shared" ref="N165:S165" si="31">N166+N174</f>
        <v>117835201.59999999</v>
      </c>
      <c r="O165" s="52">
        <f t="shared" si="31"/>
        <v>109710769.73</v>
      </c>
      <c r="P165" s="52">
        <f t="shared" si="31"/>
        <v>122622261</v>
      </c>
      <c r="Q165" s="52">
        <f t="shared" si="31"/>
        <v>114182734</v>
      </c>
      <c r="R165" s="52">
        <f t="shared" si="31"/>
        <v>111336918</v>
      </c>
      <c r="S165" s="52">
        <f t="shared" si="31"/>
        <v>111336918</v>
      </c>
    </row>
    <row r="166" spans="1:19" s="23" customFormat="1" ht="123" customHeight="1" x14ac:dyDescent="0.2">
      <c r="A166" s="138">
        <v>2100</v>
      </c>
      <c r="B166" s="147" t="s">
        <v>486</v>
      </c>
      <c r="C166" s="17"/>
      <c r="D166" s="26"/>
      <c r="E166" s="17"/>
      <c r="F166" s="17"/>
      <c r="G166" s="17"/>
      <c r="H166" s="17"/>
      <c r="I166" s="17"/>
      <c r="J166" s="17"/>
      <c r="K166" s="17"/>
      <c r="L166" s="17"/>
      <c r="M166" s="17"/>
      <c r="N166" s="47">
        <f>N167+N171</f>
        <v>90955592</v>
      </c>
      <c r="O166" s="47">
        <f t="shared" ref="O166:S166" si="32">O167+O171</f>
        <v>83967807.180000007</v>
      </c>
      <c r="P166" s="47">
        <f t="shared" si="32"/>
        <v>93789073</v>
      </c>
      <c r="Q166" s="47">
        <f t="shared" si="32"/>
        <v>86564178</v>
      </c>
      <c r="R166" s="47">
        <f t="shared" si="32"/>
        <v>84047582</v>
      </c>
      <c r="S166" s="47">
        <f t="shared" si="32"/>
        <v>84047582</v>
      </c>
    </row>
    <row r="167" spans="1:19" ht="90" x14ac:dyDescent="0.25">
      <c r="A167" s="237">
        <v>2124</v>
      </c>
      <c r="B167" s="235" t="s">
        <v>342</v>
      </c>
      <c r="C167" s="237">
        <v>911</v>
      </c>
      <c r="D167" s="246" t="s">
        <v>343</v>
      </c>
      <c r="E167" s="10" t="s">
        <v>20</v>
      </c>
      <c r="F167" s="10" t="s">
        <v>344</v>
      </c>
      <c r="G167" s="10" t="s">
        <v>112</v>
      </c>
      <c r="H167" s="10"/>
      <c r="I167" s="10"/>
      <c r="J167" s="10"/>
      <c r="K167" s="10" t="s">
        <v>29</v>
      </c>
      <c r="L167" s="10" t="s">
        <v>194</v>
      </c>
      <c r="M167" s="10" t="s">
        <v>30</v>
      </c>
      <c r="N167" s="242">
        <v>74511341.739999995</v>
      </c>
      <c r="O167" s="242">
        <v>68564793.609999999</v>
      </c>
      <c r="P167" s="61">
        <v>76457157</v>
      </c>
      <c r="Q167" s="61">
        <v>69960165</v>
      </c>
      <c r="R167" s="242">
        <v>67611609</v>
      </c>
      <c r="S167" s="242">
        <v>67611609</v>
      </c>
    </row>
    <row r="168" spans="1:19" ht="165" x14ac:dyDescent="0.25">
      <c r="A168" s="238"/>
      <c r="B168" s="236"/>
      <c r="C168" s="238"/>
      <c r="D168" s="248"/>
      <c r="E168" s="10" t="s">
        <v>345</v>
      </c>
      <c r="F168" s="10" t="s">
        <v>346</v>
      </c>
      <c r="G168" s="10" t="s">
        <v>347</v>
      </c>
      <c r="H168" s="10"/>
      <c r="I168" s="10"/>
      <c r="J168" s="10"/>
      <c r="K168" s="10" t="s">
        <v>428</v>
      </c>
      <c r="L168" s="10"/>
      <c r="M168" s="10" t="s">
        <v>429</v>
      </c>
      <c r="N168" s="244"/>
      <c r="O168" s="244"/>
      <c r="P168" s="192"/>
      <c r="Q168" s="192"/>
      <c r="R168" s="244"/>
      <c r="S168" s="244"/>
    </row>
    <row r="169" spans="1:19" ht="240" x14ac:dyDescent="0.25">
      <c r="A169" s="193"/>
      <c r="B169" s="196"/>
      <c r="C169" s="193"/>
      <c r="D169" s="194"/>
      <c r="E169" s="195"/>
      <c r="F169" s="195"/>
      <c r="G169" s="195"/>
      <c r="H169" s="10"/>
      <c r="I169" s="10"/>
      <c r="J169" s="10"/>
      <c r="K169" s="10" t="s">
        <v>426</v>
      </c>
      <c r="L169" s="10"/>
      <c r="M169" s="10" t="s">
        <v>427</v>
      </c>
      <c r="N169" s="197"/>
      <c r="O169" s="192"/>
      <c r="P169" s="192"/>
      <c r="Q169" s="192"/>
      <c r="R169" s="192"/>
      <c r="S169" s="192"/>
    </row>
    <row r="170" spans="1:19" ht="135" x14ac:dyDescent="0.25">
      <c r="A170" s="193"/>
      <c r="B170" s="196"/>
      <c r="C170" s="193"/>
      <c r="D170" s="194"/>
      <c r="E170" s="195"/>
      <c r="F170" s="195"/>
      <c r="G170" s="195"/>
      <c r="H170" s="10"/>
      <c r="I170" s="10"/>
      <c r="J170" s="10"/>
      <c r="K170" s="10" t="s">
        <v>436</v>
      </c>
      <c r="L170" s="10"/>
      <c r="M170" s="10" t="s">
        <v>437</v>
      </c>
      <c r="N170" s="192"/>
      <c r="O170" s="192"/>
      <c r="P170" s="192"/>
      <c r="Q170" s="192"/>
      <c r="R170" s="192"/>
      <c r="S170" s="192"/>
    </row>
    <row r="171" spans="1:19" ht="90" x14ac:dyDescent="0.25">
      <c r="A171" s="237">
        <v>2139</v>
      </c>
      <c r="B171" s="237" t="s">
        <v>334</v>
      </c>
      <c r="C171" s="237">
        <v>911</v>
      </c>
      <c r="D171" s="246" t="s">
        <v>335</v>
      </c>
      <c r="E171" s="235" t="s">
        <v>20</v>
      </c>
      <c r="F171" s="235" t="s">
        <v>336</v>
      </c>
      <c r="G171" s="235" t="s">
        <v>112</v>
      </c>
      <c r="H171" s="10" t="s">
        <v>337</v>
      </c>
      <c r="I171" s="10" t="s">
        <v>338</v>
      </c>
      <c r="J171" s="10" t="s">
        <v>339</v>
      </c>
      <c r="K171" s="10" t="s">
        <v>29</v>
      </c>
      <c r="L171" s="10" t="s">
        <v>194</v>
      </c>
      <c r="M171" s="10" t="s">
        <v>30</v>
      </c>
      <c r="N171" s="242">
        <v>16444250.26</v>
      </c>
      <c r="O171" s="242">
        <v>15403013.57</v>
      </c>
      <c r="P171" s="61">
        <v>17331916</v>
      </c>
      <c r="Q171" s="61">
        <v>16604013</v>
      </c>
      <c r="R171" s="242">
        <v>16435973</v>
      </c>
      <c r="S171" s="242">
        <v>16435973</v>
      </c>
    </row>
    <row r="172" spans="1:19" ht="30" x14ac:dyDescent="0.25">
      <c r="A172" s="245"/>
      <c r="B172" s="245"/>
      <c r="C172" s="245"/>
      <c r="D172" s="247"/>
      <c r="E172" s="261"/>
      <c r="F172" s="261"/>
      <c r="G172" s="261"/>
      <c r="H172" s="10"/>
      <c r="I172" s="10"/>
      <c r="J172" s="10"/>
      <c r="K172" s="27" t="s">
        <v>435</v>
      </c>
      <c r="L172" s="10"/>
      <c r="M172" s="10" t="s">
        <v>434</v>
      </c>
      <c r="N172" s="244"/>
      <c r="O172" s="244"/>
      <c r="P172" s="63"/>
      <c r="Q172" s="63"/>
      <c r="R172" s="244"/>
      <c r="S172" s="244"/>
    </row>
    <row r="173" spans="1:19" ht="105" x14ac:dyDescent="0.25">
      <c r="A173" s="245"/>
      <c r="B173" s="245"/>
      <c r="C173" s="245"/>
      <c r="D173" s="247"/>
      <c r="E173" s="236"/>
      <c r="F173" s="236"/>
      <c r="G173" s="236"/>
      <c r="H173" s="10"/>
      <c r="I173" s="10"/>
      <c r="J173" s="10"/>
      <c r="K173" s="10" t="s">
        <v>340</v>
      </c>
      <c r="L173" s="10"/>
      <c r="M173" s="10" t="s">
        <v>341</v>
      </c>
      <c r="N173" s="243"/>
      <c r="O173" s="243"/>
      <c r="P173" s="62"/>
      <c r="Q173" s="62"/>
      <c r="R173" s="243"/>
      <c r="S173" s="243"/>
    </row>
    <row r="174" spans="1:19" s="23" customFormat="1" ht="171" x14ac:dyDescent="0.2">
      <c r="A174" s="99">
        <v>2200</v>
      </c>
      <c r="B174" s="31" t="s">
        <v>484</v>
      </c>
      <c r="C174" s="17"/>
      <c r="D174" s="26"/>
      <c r="E174" s="17"/>
      <c r="F174" s="17"/>
      <c r="G174" s="17"/>
      <c r="H174" s="17"/>
      <c r="I174" s="17"/>
      <c r="J174" s="17"/>
      <c r="K174" s="17"/>
      <c r="L174" s="17"/>
      <c r="M174" s="17"/>
      <c r="N174" s="47">
        <f t="shared" ref="N174:S174" si="33">N175+N177</f>
        <v>26879609.600000001</v>
      </c>
      <c r="O174" s="47">
        <f t="shared" si="33"/>
        <v>25742962.550000001</v>
      </c>
      <c r="P174" s="47">
        <f t="shared" si="33"/>
        <v>28833188</v>
      </c>
      <c r="Q174" s="47">
        <f t="shared" si="33"/>
        <v>27618556</v>
      </c>
      <c r="R174" s="47">
        <f t="shared" si="33"/>
        <v>27289336</v>
      </c>
      <c r="S174" s="47">
        <f t="shared" si="33"/>
        <v>27289336</v>
      </c>
    </row>
    <row r="175" spans="1:19" ht="105" x14ac:dyDescent="0.25">
      <c r="A175" s="237">
        <v>2201</v>
      </c>
      <c r="B175" s="235" t="s">
        <v>452</v>
      </c>
      <c r="C175" s="237">
        <v>911</v>
      </c>
      <c r="D175" s="246" t="s">
        <v>330</v>
      </c>
      <c r="E175" s="10" t="s">
        <v>20</v>
      </c>
      <c r="F175" s="10" t="s">
        <v>34</v>
      </c>
      <c r="G175" s="9" t="s">
        <v>21</v>
      </c>
      <c r="H175" s="10" t="s">
        <v>24</v>
      </c>
      <c r="I175" s="11" t="s">
        <v>25</v>
      </c>
      <c r="J175" s="9" t="s">
        <v>26</v>
      </c>
      <c r="K175" s="10" t="s">
        <v>29</v>
      </c>
      <c r="L175" s="4"/>
      <c r="M175" s="10" t="s">
        <v>30</v>
      </c>
      <c r="N175" s="242">
        <v>2567019</v>
      </c>
      <c r="O175" s="242">
        <v>2498938.09</v>
      </c>
      <c r="P175" s="117">
        <v>3133064</v>
      </c>
      <c r="Q175" s="117">
        <v>2895069</v>
      </c>
      <c r="R175" s="242">
        <v>2815849</v>
      </c>
      <c r="S175" s="242">
        <v>2815849</v>
      </c>
    </row>
    <row r="176" spans="1:19" ht="285" x14ac:dyDescent="0.25">
      <c r="A176" s="238"/>
      <c r="B176" s="236"/>
      <c r="C176" s="238"/>
      <c r="D176" s="248"/>
      <c r="E176" s="9" t="s">
        <v>22</v>
      </c>
      <c r="F176" s="7" t="s">
        <v>25</v>
      </c>
      <c r="G176" s="9" t="s">
        <v>23</v>
      </c>
      <c r="H176" s="10" t="s">
        <v>27</v>
      </c>
      <c r="I176" s="11" t="s">
        <v>25</v>
      </c>
      <c r="J176" s="10" t="s">
        <v>28</v>
      </c>
      <c r="K176" s="10" t="s">
        <v>331</v>
      </c>
      <c r="L176" s="11"/>
      <c r="M176" s="10" t="s">
        <v>332</v>
      </c>
      <c r="N176" s="243"/>
      <c r="O176" s="243"/>
      <c r="P176" s="118"/>
      <c r="Q176" s="118"/>
      <c r="R176" s="243"/>
      <c r="S176" s="243"/>
    </row>
    <row r="177" spans="1:19" ht="94.5" customHeight="1" x14ac:dyDescent="0.25">
      <c r="A177" s="237">
        <v>2206</v>
      </c>
      <c r="B177" s="235" t="s">
        <v>453</v>
      </c>
      <c r="C177" s="237">
        <v>911</v>
      </c>
      <c r="D177" s="246" t="s">
        <v>330</v>
      </c>
      <c r="E177" s="235" t="s">
        <v>20</v>
      </c>
      <c r="F177" s="235" t="s">
        <v>37</v>
      </c>
      <c r="G177" s="235" t="s">
        <v>21</v>
      </c>
      <c r="H177" s="315"/>
      <c r="I177" s="237"/>
      <c r="J177" s="237"/>
      <c r="K177" s="10" t="s">
        <v>29</v>
      </c>
      <c r="L177" s="4"/>
      <c r="M177" s="10" t="s">
        <v>30</v>
      </c>
      <c r="N177" s="242">
        <v>24312590.600000001</v>
      </c>
      <c r="O177" s="242">
        <v>23244024.460000001</v>
      </c>
      <c r="P177" s="117">
        <v>25700124</v>
      </c>
      <c r="Q177" s="117">
        <v>24723487</v>
      </c>
      <c r="R177" s="242">
        <v>24473487</v>
      </c>
      <c r="S177" s="242">
        <v>24473487</v>
      </c>
    </row>
    <row r="178" spans="1:19" ht="103.5" customHeight="1" x14ac:dyDescent="0.25">
      <c r="A178" s="238"/>
      <c r="B178" s="236"/>
      <c r="C178" s="238"/>
      <c r="D178" s="248"/>
      <c r="E178" s="236"/>
      <c r="F178" s="236"/>
      <c r="G178" s="236"/>
      <c r="H178" s="316"/>
      <c r="I178" s="238"/>
      <c r="J178" s="238"/>
      <c r="K178" s="10" t="s">
        <v>432</v>
      </c>
      <c r="L178" s="4"/>
      <c r="M178" s="10" t="s">
        <v>433</v>
      </c>
      <c r="N178" s="243"/>
      <c r="O178" s="243"/>
      <c r="P178" s="118"/>
      <c r="Q178" s="118"/>
      <c r="R178" s="243"/>
      <c r="S178" s="243"/>
    </row>
    <row r="179" spans="1:19" s="23" customFormat="1" ht="28.5" x14ac:dyDescent="0.2">
      <c r="A179" s="36"/>
      <c r="B179" s="35" t="s">
        <v>348</v>
      </c>
      <c r="C179" s="36">
        <v>915</v>
      </c>
      <c r="D179" s="37"/>
      <c r="E179" s="35"/>
      <c r="F179" s="35"/>
      <c r="G179" s="35"/>
      <c r="H179" s="35"/>
      <c r="I179" s="35"/>
      <c r="J179" s="35"/>
      <c r="K179" s="35"/>
      <c r="L179" s="35"/>
      <c r="M179" s="35"/>
      <c r="N179" s="48">
        <f>N180+N193</f>
        <v>115362161.40000001</v>
      </c>
      <c r="O179" s="48">
        <f t="shared" ref="O179:S179" si="34">O180+O193</f>
        <v>115121966.64</v>
      </c>
      <c r="P179" s="48">
        <f t="shared" si="34"/>
        <v>126948851</v>
      </c>
      <c r="Q179" s="48">
        <f t="shared" si="34"/>
        <v>120176674</v>
      </c>
      <c r="R179" s="48">
        <f t="shared" si="34"/>
        <v>117767281</v>
      </c>
      <c r="S179" s="48">
        <f t="shared" si="34"/>
        <v>117767281</v>
      </c>
    </row>
    <row r="180" spans="1:19" s="23" customFormat="1" ht="128.25" x14ac:dyDescent="0.2">
      <c r="A180" s="138">
        <v>2100</v>
      </c>
      <c r="B180" s="147" t="s">
        <v>486</v>
      </c>
      <c r="C180" s="17"/>
      <c r="D180" s="26"/>
      <c r="E180" s="17"/>
      <c r="F180" s="17"/>
      <c r="G180" s="17"/>
      <c r="H180" s="17"/>
      <c r="I180" s="17"/>
      <c r="J180" s="17"/>
      <c r="K180" s="17"/>
      <c r="L180" s="17"/>
      <c r="M180" s="17"/>
      <c r="N180" s="170">
        <f>N181+N184+N189</f>
        <v>112918060.40000001</v>
      </c>
      <c r="O180" s="170">
        <f t="shared" ref="O180:S180" si="35">O181+O184+O189</f>
        <v>112702578.03</v>
      </c>
      <c r="P180" s="170">
        <f t="shared" si="35"/>
        <v>124008221</v>
      </c>
      <c r="Q180" s="170">
        <f t="shared" si="35"/>
        <v>117279505</v>
      </c>
      <c r="R180" s="170">
        <f t="shared" si="35"/>
        <v>114905112</v>
      </c>
      <c r="S180" s="170">
        <f t="shared" si="35"/>
        <v>114905112</v>
      </c>
    </row>
    <row r="181" spans="1:19" ht="93" customHeight="1" x14ac:dyDescent="0.25">
      <c r="A181" s="237">
        <v>2117</v>
      </c>
      <c r="B181" s="235" t="s">
        <v>186</v>
      </c>
      <c r="C181" s="237">
        <v>915</v>
      </c>
      <c r="D181" s="246" t="s">
        <v>333</v>
      </c>
      <c r="E181" s="10" t="s">
        <v>20</v>
      </c>
      <c r="F181" s="10" t="s">
        <v>188</v>
      </c>
      <c r="G181" s="10" t="s">
        <v>112</v>
      </c>
      <c r="H181" s="10" t="s">
        <v>191</v>
      </c>
      <c r="I181" s="10" t="s">
        <v>63</v>
      </c>
      <c r="J181" s="10" t="s">
        <v>192</v>
      </c>
      <c r="K181" s="10" t="s">
        <v>29</v>
      </c>
      <c r="L181" s="10" t="s">
        <v>194</v>
      </c>
      <c r="M181" s="86" t="s">
        <v>30</v>
      </c>
      <c r="N181" s="306">
        <v>40486535.520000003</v>
      </c>
      <c r="O181" s="306">
        <v>40374419.670000002</v>
      </c>
      <c r="P181" s="185">
        <v>44144788</v>
      </c>
      <c r="Q181" s="185">
        <v>42669329</v>
      </c>
      <c r="R181" s="306">
        <v>42135129</v>
      </c>
      <c r="S181" s="242">
        <v>42135129</v>
      </c>
    </row>
    <row r="182" spans="1:19" ht="120" x14ac:dyDescent="0.25">
      <c r="A182" s="238"/>
      <c r="B182" s="236"/>
      <c r="C182" s="238"/>
      <c r="D182" s="248"/>
      <c r="E182" s="10"/>
      <c r="F182" s="10"/>
      <c r="G182" s="10"/>
      <c r="H182" s="10"/>
      <c r="I182" s="10"/>
      <c r="J182" s="10"/>
      <c r="K182" s="10" t="s">
        <v>430</v>
      </c>
      <c r="L182" s="10"/>
      <c r="M182" s="86" t="s">
        <v>431</v>
      </c>
      <c r="N182" s="307"/>
      <c r="O182" s="307"/>
      <c r="P182" s="186"/>
      <c r="Q182" s="186"/>
      <c r="R182" s="307"/>
      <c r="S182" s="244"/>
    </row>
    <row r="183" spans="1:19" ht="135" x14ac:dyDescent="0.25">
      <c r="A183" s="181"/>
      <c r="B183" s="183"/>
      <c r="C183" s="181"/>
      <c r="D183" s="182"/>
      <c r="E183" s="10"/>
      <c r="F183" s="10"/>
      <c r="G183" s="10"/>
      <c r="H183" s="10"/>
      <c r="I183" s="10"/>
      <c r="J183" s="10"/>
      <c r="K183" s="10" t="s">
        <v>517</v>
      </c>
      <c r="L183" s="10"/>
      <c r="M183" s="86" t="s">
        <v>518</v>
      </c>
      <c r="N183" s="184"/>
      <c r="O183" s="184"/>
      <c r="P183" s="184"/>
      <c r="Q183" s="184"/>
      <c r="R183" s="184"/>
      <c r="S183" s="179"/>
    </row>
    <row r="184" spans="1:19" ht="165" x14ac:dyDescent="0.25">
      <c r="A184" s="237">
        <v>2120</v>
      </c>
      <c r="B184" s="235" t="s">
        <v>351</v>
      </c>
      <c r="C184" s="237">
        <v>915</v>
      </c>
      <c r="D184" s="246" t="s">
        <v>352</v>
      </c>
      <c r="E184" s="10" t="s">
        <v>20</v>
      </c>
      <c r="F184" s="10" t="s">
        <v>353</v>
      </c>
      <c r="G184" s="10" t="s">
        <v>112</v>
      </c>
      <c r="H184" s="10" t="s">
        <v>359</v>
      </c>
      <c r="I184" s="10" t="s">
        <v>346</v>
      </c>
      <c r="J184" s="10" t="s">
        <v>360</v>
      </c>
      <c r="K184" s="10" t="s">
        <v>361</v>
      </c>
      <c r="L184" s="10"/>
      <c r="M184" s="10" t="s">
        <v>362</v>
      </c>
      <c r="N184" s="244">
        <v>32851188.129999999</v>
      </c>
      <c r="O184" s="244">
        <v>32784377.41</v>
      </c>
      <c r="P184" s="180">
        <v>37357197</v>
      </c>
      <c r="Q184" s="180">
        <v>35018057</v>
      </c>
      <c r="R184" s="244">
        <v>34309757</v>
      </c>
      <c r="S184" s="244">
        <v>34309757</v>
      </c>
    </row>
    <row r="185" spans="1:19" ht="135" x14ac:dyDescent="0.25">
      <c r="A185" s="245"/>
      <c r="B185" s="261"/>
      <c r="C185" s="245"/>
      <c r="D185" s="247"/>
      <c r="E185" s="10" t="s">
        <v>354</v>
      </c>
      <c r="F185" s="10" t="s">
        <v>63</v>
      </c>
      <c r="G185" s="10" t="s">
        <v>355</v>
      </c>
      <c r="H185" s="10"/>
      <c r="I185" s="10"/>
      <c r="J185" s="10"/>
      <c r="K185" s="10" t="s">
        <v>363</v>
      </c>
      <c r="L185" s="10"/>
      <c r="M185" s="10" t="s">
        <v>362</v>
      </c>
      <c r="N185" s="244"/>
      <c r="O185" s="244"/>
      <c r="P185" s="63"/>
      <c r="Q185" s="63"/>
      <c r="R185" s="244"/>
      <c r="S185" s="244"/>
    </row>
    <row r="186" spans="1:19" ht="120" x14ac:dyDescent="0.25">
      <c r="A186" s="245"/>
      <c r="B186" s="261"/>
      <c r="C186" s="245"/>
      <c r="D186" s="247"/>
      <c r="E186" s="10" t="s">
        <v>356</v>
      </c>
      <c r="F186" s="10" t="s">
        <v>358</v>
      </c>
      <c r="G186" s="10" t="s">
        <v>357</v>
      </c>
      <c r="H186" s="10"/>
      <c r="I186" s="10"/>
      <c r="J186" s="10"/>
      <c r="K186" s="10" t="s">
        <v>364</v>
      </c>
      <c r="L186" s="10"/>
      <c r="M186" s="10" t="s">
        <v>365</v>
      </c>
      <c r="N186" s="244"/>
      <c r="O186" s="244"/>
      <c r="P186" s="63"/>
      <c r="Q186" s="63"/>
      <c r="R186" s="244"/>
      <c r="S186" s="244"/>
    </row>
    <row r="187" spans="1:19" ht="90" x14ac:dyDescent="0.25">
      <c r="A187" s="238"/>
      <c r="B187" s="236"/>
      <c r="C187" s="238"/>
      <c r="D187" s="248"/>
      <c r="E187" s="10"/>
      <c r="F187" s="10"/>
      <c r="G187" s="10"/>
      <c r="H187" s="10"/>
      <c r="I187" s="10"/>
      <c r="J187" s="10"/>
      <c r="K187" s="10" t="s">
        <v>366</v>
      </c>
      <c r="L187" s="10"/>
      <c r="M187" s="10" t="s">
        <v>367</v>
      </c>
      <c r="N187" s="243"/>
      <c r="O187" s="243"/>
      <c r="P187" s="62"/>
      <c r="Q187" s="62"/>
      <c r="R187" s="243"/>
      <c r="S187" s="243"/>
    </row>
    <row r="188" spans="1:19" ht="180" x14ac:dyDescent="0.25">
      <c r="A188" s="215"/>
      <c r="B188" s="213"/>
      <c r="C188" s="215"/>
      <c r="D188" s="214"/>
      <c r="E188" s="10"/>
      <c r="F188" s="10"/>
      <c r="G188" s="10"/>
      <c r="H188" s="10"/>
      <c r="I188" s="10"/>
      <c r="J188" s="10"/>
      <c r="K188" s="84" t="s">
        <v>532</v>
      </c>
      <c r="L188" s="84"/>
      <c r="M188" s="84" t="s">
        <v>533</v>
      </c>
      <c r="N188" s="212"/>
      <c r="O188" s="212"/>
      <c r="P188" s="212"/>
      <c r="Q188" s="212"/>
      <c r="R188" s="212"/>
      <c r="S188" s="212"/>
    </row>
    <row r="189" spans="1:19" ht="105" x14ac:dyDescent="0.25">
      <c r="A189" s="237">
        <v>2121</v>
      </c>
      <c r="B189" s="235" t="s">
        <v>368</v>
      </c>
      <c r="C189" s="237">
        <v>915</v>
      </c>
      <c r="D189" s="246" t="s">
        <v>352</v>
      </c>
      <c r="E189" s="10" t="s">
        <v>20</v>
      </c>
      <c r="F189" s="10" t="s">
        <v>369</v>
      </c>
      <c r="G189" s="10" t="s">
        <v>112</v>
      </c>
      <c r="H189" s="10" t="s">
        <v>285</v>
      </c>
      <c r="I189" s="10" t="s">
        <v>373</v>
      </c>
      <c r="J189" s="10" t="s">
        <v>286</v>
      </c>
      <c r="K189" s="10" t="s">
        <v>374</v>
      </c>
      <c r="L189" s="10"/>
      <c r="M189" s="10" t="s">
        <v>362</v>
      </c>
      <c r="N189" s="242">
        <v>39580336.75</v>
      </c>
      <c r="O189" s="242">
        <v>39543780.950000003</v>
      </c>
      <c r="P189" s="61">
        <v>42506236</v>
      </c>
      <c r="Q189" s="61">
        <v>39592119</v>
      </c>
      <c r="R189" s="242">
        <v>38460226</v>
      </c>
      <c r="S189" s="242">
        <v>38460226</v>
      </c>
    </row>
    <row r="190" spans="1:19" ht="150" x14ac:dyDescent="0.25">
      <c r="A190" s="245"/>
      <c r="B190" s="261"/>
      <c r="C190" s="245"/>
      <c r="D190" s="247"/>
      <c r="E190" s="10" t="s">
        <v>370</v>
      </c>
      <c r="F190" s="10" t="s">
        <v>371</v>
      </c>
      <c r="G190" s="10" t="s">
        <v>372</v>
      </c>
      <c r="H190" s="10"/>
      <c r="I190" s="10"/>
      <c r="J190" s="10"/>
      <c r="K190" s="10" t="s">
        <v>375</v>
      </c>
      <c r="L190" s="10"/>
      <c r="M190" s="10" t="s">
        <v>362</v>
      </c>
      <c r="N190" s="244"/>
      <c r="O190" s="244"/>
      <c r="P190" s="63"/>
      <c r="Q190" s="63"/>
      <c r="R190" s="244"/>
      <c r="S190" s="244"/>
    </row>
    <row r="191" spans="1:19" ht="165" x14ac:dyDescent="0.25">
      <c r="A191" s="245"/>
      <c r="B191" s="261"/>
      <c r="C191" s="245"/>
      <c r="D191" s="247"/>
      <c r="E191" s="10"/>
      <c r="F191" s="10"/>
      <c r="G191" s="10"/>
      <c r="H191" s="10"/>
      <c r="I191" s="10"/>
      <c r="J191" s="10"/>
      <c r="K191" s="10" t="s">
        <v>448</v>
      </c>
      <c r="L191" s="10"/>
      <c r="M191" s="10" t="s">
        <v>449</v>
      </c>
      <c r="N191" s="244"/>
      <c r="O191" s="244"/>
      <c r="P191" s="63"/>
      <c r="Q191" s="63"/>
      <c r="R191" s="244"/>
      <c r="S191" s="244"/>
    </row>
    <row r="192" spans="1:19" ht="150" x14ac:dyDescent="0.25">
      <c r="A192" s="238"/>
      <c r="B192" s="236"/>
      <c r="C192" s="238"/>
      <c r="D192" s="248"/>
      <c r="E192" s="10"/>
      <c r="F192" s="10"/>
      <c r="G192" s="10"/>
      <c r="H192" s="10"/>
      <c r="I192" s="10"/>
      <c r="J192" s="10"/>
      <c r="K192" s="10" t="s">
        <v>376</v>
      </c>
      <c r="L192" s="10"/>
      <c r="M192" s="10" t="s">
        <v>362</v>
      </c>
      <c r="N192" s="243"/>
      <c r="O192" s="243"/>
      <c r="P192" s="62"/>
      <c r="Q192" s="62"/>
      <c r="R192" s="243"/>
      <c r="S192" s="243"/>
    </row>
    <row r="193" spans="1:19" s="23" customFormat="1" ht="171" x14ac:dyDescent="0.2">
      <c r="A193" s="99">
        <v>2200</v>
      </c>
      <c r="B193" s="31" t="s">
        <v>484</v>
      </c>
      <c r="C193" s="17"/>
      <c r="D193" s="26"/>
      <c r="E193" s="17"/>
      <c r="F193" s="17"/>
      <c r="G193" s="17"/>
      <c r="H193" s="17"/>
      <c r="I193" s="17"/>
      <c r="J193" s="17"/>
      <c r="K193" s="17"/>
      <c r="L193" s="17"/>
      <c r="M193" s="17"/>
      <c r="N193" s="47">
        <f>N194</f>
        <v>2444101</v>
      </c>
      <c r="O193" s="47">
        <f t="shared" ref="O193:S193" si="36">O194</f>
        <v>2419388.61</v>
      </c>
      <c r="P193" s="47">
        <f t="shared" si="36"/>
        <v>2940630</v>
      </c>
      <c r="Q193" s="47">
        <f t="shared" si="36"/>
        <v>2897169</v>
      </c>
      <c r="R193" s="47">
        <f t="shared" si="36"/>
        <v>2862169</v>
      </c>
      <c r="S193" s="47">
        <f t="shared" si="36"/>
        <v>2862169</v>
      </c>
    </row>
    <row r="194" spans="1:19" ht="105" x14ac:dyDescent="0.25">
      <c r="A194" s="237">
        <v>2201</v>
      </c>
      <c r="B194" s="235" t="s">
        <v>452</v>
      </c>
      <c r="C194" s="237">
        <v>915</v>
      </c>
      <c r="D194" s="246" t="s">
        <v>349</v>
      </c>
      <c r="E194" s="10" t="s">
        <v>20</v>
      </c>
      <c r="F194" s="10" t="s">
        <v>34</v>
      </c>
      <c r="G194" s="9" t="s">
        <v>21</v>
      </c>
      <c r="H194" s="10" t="s">
        <v>24</v>
      </c>
      <c r="I194" s="11" t="s">
        <v>25</v>
      </c>
      <c r="J194" s="9" t="s">
        <v>26</v>
      </c>
      <c r="K194" s="10" t="s">
        <v>29</v>
      </c>
      <c r="L194" s="4"/>
      <c r="M194" s="10" t="s">
        <v>30</v>
      </c>
      <c r="N194" s="308">
        <v>2444101</v>
      </c>
      <c r="O194" s="308">
        <v>2419388.61</v>
      </c>
      <c r="P194" s="121">
        <v>2940630</v>
      </c>
      <c r="Q194" s="121">
        <v>2897169</v>
      </c>
      <c r="R194" s="308">
        <v>2862169</v>
      </c>
      <c r="S194" s="308">
        <v>2862169</v>
      </c>
    </row>
    <row r="195" spans="1:19" ht="285" x14ac:dyDescent="0.25">
      <c r="A195" s="238"/>
      <c r="B195" s="236"/>
      <c r="C195" s="238"/>
      <c r="D195" s="248"/>
      <c r="E195" s="9" t="s">
        <v>22</v>
      </c>
      <c r="F195" s="7" t="s">
        <v>25</v>
      </c>
      <c r="G195" s="9" t="s">
        <v>23</v>
      </c>
      <c r="H195" s="10" t="s">
        <v>27</v>
      </c>
      <c r="I195" s="11" t="s">
        <v>25</v>
      </c>
      <c r="J195" s="10" t="s">
        <v>28</v>
      </c>
      <c r="K195" s="10" t="s">
        <v>350</v>
      </c>
      <c r="L195" s="11"/>
      <c r="M195" s="10" t="s">
        <v>332</v>
      </c>
      <c r="N195" s="309"/>
      <c r="O195" s="309"/>
      <c r="P195" s="122"/>
      <c r="Q195" s="122"/>
      <c r="R195" s="309"/>
      <c r="S195" s="309"/>
    </row>
    <row r="196" spans="1:19" s="23" customFormat="1" ht="42.75" x14ac:dyDescent="0.2">
      <c r="A196" s="36"/>
      <c r="B196" s="35" t="s">
        <v>377</v>
      </c>
      <c r="C196" s="36">
        <v>916</v>
      </c>
      <c r="D196" s="37"/>
      <c r="E196" s="35"/>
      <c r="F196" s="35"/>
      <c r="G196" s="35"/>
      <c r="H196" s="35"/>
      <c r="I196" s="35"/>
      <c r="J196" s="35"/>
      <c r="K196" s="35"/>
      <c r="L196" s="35"/>
      <c r="M196" s="35"/>
      <c r="N196" s="48">
        <f>N197+N209</f>
        <v>12959835.65</v>
      </c>
      <c r="O196" s="48">
        <f t="shared" ref="O196:S196" si="37">O197+O209</f>
        <v>12857750.33</v>
      </c>
      <c r="P196" s="48">
        <f>P197+P209</f>
        <v>11151524</v>
      </c>
      <c r="Q196" s="48">
        <f t="shared" si="37"/>
        <v>9675610</v>
      </c>
      <c r="R196" s="48">
        <f t="shared" si="37"/>
        <v>9315610</v>
      </c>
      <c r="S196" s="48">
        <f t="shared" si="37"/>
        <v>9315610</v>
      </c>
    </row>
    <row r="197" spans="1:19" s="23" customFormat="1" ht="128.25" x14ac:dyDescent="0.2">
      <c r="A197" s="138">
        <v>2100</v>
      </c>
      <c r="B197" s="147" t="s">
        <v>486</v>
      </c>
      <c r="C197" s="38"/>
      <c r="D197" s="39"/>
      <c r="E197" s="38"/>
      <c r="F197" s="38"/>
      <c r="G197" s="38"/>
      <c r="H197" s="38"/>
      <c r="I197" s="38"/>
      <c r="J197" s="38"/>
      <c r="K197" s="38"/>
      <c r="L197" s="38"/>
      <c r="M197" s="38"/>
      <c r="N197" s="53">
        <f>N201+N203+N205+N198</f>
        <v>4536230.6500000004</v>
      </c>
      <c r="O197" s="53">
        <f t="shared" ref="O197:S197" si="38">O201+O203+O205+O198</f>
        <v>4511230.6500000004</v>
      </c>
      <c r="P197" s="53">
        <f t="shared" si="38"/>
        <v>1604595</v>
      </c>
      <c r="Q197" s="53">
        <f t="shared" si="38"/>
        <v>128681</v>
      </c>
      <c r="R197" s="53">
        <f t="shared" si="38"/>
        <v>0</v>
      </c>
      <c r="S197" s="53">
        <f t="shared" si="38"/>
        <v>0</v>
      </c>
    </row>
    <row r="198" spans="1:19" ht="262.5" customHeight="1" x14ac:dyDescent="0.25">
      <c r="A198" s="237">
        <v>2104</v>
      </c>
      <c r="B198" s="235" t="s">
        <v>111</v>
      </c>
      <c r="C198" s="285">
        <v>916</v>
      </c>
      <c r="D198" s="310" t="s">
        <v>36</v>
      </c>
      <c r="E198" s="10" t="s">
        <v>20</v>
      </c>
      <c r="F198" s="10" t="s">
        <v>115</v>
      </c>
      <c r="G198" s="10" t="s">
        <v>112</v>
      </c>
      <c r="H198" s="10" t="s">
        <v>122</v>
      </c>
      <c r="I198" s="10" t="s">
        <v>63</v>
      </c>
      <c r="J198" s="10" t="s">
        <v>26</v>
      </c>
      <c r="K198" s="10" t="s">
        <v>503</v>
      </c>
      <c r="L198" s="10"/>
      <c r="M198" s="10" t="s">
        <v>127</v>
      </c>
      <c r="N198" s="249">
        <v>137453</v>
      </c>
      <c r="O198" s="249">
        <v>137453</v>
      </c>
      <c r="P198" s="242">
        <v>135000</v>
      </c>
      <c r="Q198" s="242">
        <v>90000</v>
      </c>
      <c r="R198" s="252"/>
      <c r="S198" s="252"/>
    </row>
    <row r="199" spans="1:19" ht="105" x14ac:dyDescent="0.25">
      <c r="A199" s="245"/>
      <c r="B199" s="261"/>
      <c r="C199" s="286"/>
      <c r="D199" s="311"/>
      <c r="E199" s="10" t="s">
        <v>113</v>
      </c>
      <c r="F199" s="10" t="s">
        <v>114</v>
      </c>
      <c r="G199" s="10" t="s">
        <v>116</v>
      </c>
      <c r="H199" s="10" t="s">
        <v>123</v>
      </c>
      <c r="I199" s="10" t="s">
        <v>63</v>
      </c>
      <c r="J199" s="10" t="s">
        <v>124</v>
      </c>
      <c r="K199" s="10" t="s">
        <v>128</v>
      </c>
      <c r="L199" s="10"/>
      <c r="M199" s="10" t="s">
        <v>129</v>
      </c>
      <c r="N199" s="250"/>
      <c r="O199" s="250"/>
      <c r="P199" s="244"/>
      <c r="Q199" s="244"/>
      <c r="R199" s="253"/>
      <c r="S199" s="253"/>
    </row>
    <row r="200" spans="1:19" ht="195" x14ac:dyDescent="0.25">
      <c r="A200" s="245"/>
      <c r="B200" s="261"/>
      <c r="C200" s="287"/>
      <c r="D200" s="312"/>
      <c r="E200" s="10" t="s">
        <v>117</v>
      </c>
      <c r="F200" s="10" t="s">
        <v>118</v>
      </c>
      <c r="G200" s="10" t="s">
        <v>119</v>
      </c>
      <c r="H200" s="10" t="s">
        <v>125</v>
      </c>
      <c r="I200" s="10" t="s">
        <v>63</v>
      </c>
      <c r="J200" s="10" t="s">
        <v>126</v>
      </c>
      <c r="K200" s="10" t="s">
        <v>130</v>
      </c>
      <c r="L200" s="10"/>
      <c r="M200" s="10" t="s">
        <v>131</v>
      </c>
      <c r="N200" s="251"/>
      <c r="O200" s="251"/>
      <c r="P200" s="243"/>
      <c r="Q200" s="243"/>
      <c r="R200" s="254"/>
      <c r="S200" s="254"/>
    </row>
    <row r="201" spans="1:19" ht="75" x14ac:dyDescent="0.25">
      <c r="A201" s="237">
        <v>2130</v>
      </c>
      <c r="B201" s="235" t="s">
        <v>136</v>
      </c>
      <c r="C201" s="237">
        <v>916</v>
      </c>
      <c r="D201" s="246" t="s">
        <v>137</v>
      </c>
      <c r="E201" s="235" t="s">
        <v>20</v>
      </c>
      <c r="F201" s="235" t="s">
        <v>138</v>
      </c>
      <c r="G201" s="235" t="s">
        <v>112</v>
      </c>
      <c r="H201" s="10" t="s">
        <v>139</v>
      </c>
      <c r="I201" s="10" t="s">
        <v>140</v>
      </c>
      <c r="J201" s="10" t="s">
        <v>141</v>
      </c>
      <c r="K201" s="10" t="s">
        <v>29</v>
      </c>
      <c r="L201" s="10"/>
      <c r="M201" s="10" t="s">
        <v>41</v>
      </c>
      <c r="N201" s="242">
        <f>37500+2485989</f>
        <v>2523489</v>
      </c>
      <c r="O201" s="242">
        <f>37500+2485989</f>
        <v>2523489</v>
      </c>
      <c r="P201" s="61">
        <v>1169595</v>
      </c>
      <c r="Q201" s="61">
        <v>0</v>
      </c>
      <c r="R201" s="242">
        <v>0</v>
      </c>
      <c r="S201" s="242">
        <v>0</v>
      </c>
    </row>
    <row r="202" spans="1:19" ht="409.5" customHeight="1" x14ac:dyDescent="0.25">
      <c r="A202" s="238"/>
      <c r="B202" s="236"/>
      <c r="C202" s="238"/>
      <c r="D202" s="248"/>
      <c r="E202" s="236"/>
      <c r="F202" s="236"/>
      <c r="G202" s="236"/>
      <c r="H202" s="10"/>
      <c r="I202" s="10"/>
      <c r="J202" s="10"/>
      <c r="K202" s="10" t="s">
        <v>142</v>
      </c>
      <c r="L202" s="10"/>
      <c r="M202" s="10" t="s">
        <v>143</v>
      </c>
      <c r="N202" s="243"/>
      <c r="O202" s="243"/>
      <c r="P202" s="62"/>
      <c r="Q202" s="62"/>
      <c r="R202" s="243"/>
      <c r="S202" s="243"/>
    </row>
    <row r="203" spans="1:19" ht="90" x14ac:dyDescent="0.25">
      <c r="A203" s="237">
        <v>2131</v>
      </c>
      <c r="B203" s="235" t="s">
        <v>380</v>
      </c>
      <c r="C203" s="237">
        <v>916</v>
      </c>
      <c r="D203" s="246" t="s">
        <v>36</v>
      </c>
      <c r="E203" s="10" t="s">
        <v>20</v>
      </c>
      <c r="F203" s="10" t="s">
        <v>60</v>
      </c>
      <c r="G203" s="10" t="s">
        <v>112</v>
      </c>
      <c r="H203" s="237"/>
      <c r="I203" s="237"/>
      <c r="J203" s="237"/>
      <c r="K203" s="20" t="s">
        <v>384</v>
      </c>
      <c r="L203" s="10"/>
      <c r="M203" s="10" t="s">
        <v>385</v>
      </c>
      <c r="N203" s="242">
        <v>167000</v>
      </c>
      <c r="O203" s="242">
        <v>142000</v>
      </c>
      <c r="P203" s="61">
        <v>300000</v>
      </c>
      <c r="Q203" s="61">
        <v>38681</v>
      </c>
      <c r="R203" s="242">
        <v>0</v>
      </c>
      <c r="S203" s="242">
        <v>0</v>
      </c>
    </row>
    <row r="204" spans="1:19" ht="45" x14ac:dyDescent="0.25">
      <c r="A204" s="238"/>
      <c r="B204" s="236"/>
      <c r="C204" s="238"/>
      <c r="D204" s="248"/>
      <c r="E204" s="10" t="s">
        <v>381</v>
      </c>
      <c r="F204" s="10" t="s">
        <v>382</v>
      </c>
      <c r="G204" s="10" t="s">
        <v>383</v>
      </c>
      <c r="H204" s="238"/>
      <c r="I204" s="238"/>
      <c r="J204" s="238"/>
      <c r="K204" s="9"/>
      <c r="L204" s="10"/>
      <c r="M204" s="10"/>
      <c r="N204" s="243"/>
      <c r="O204" s="243"/>
      <c r="P204" s="62"/>
      <c r="Q204" s="62"/>
      <c r="R204" s="243"/>
      <c r="S204" s="243"/>
    </row>
    <row r="205" spans="1:19" ht="105" x14ac:dyDescent="0.25">
      <c r="A205" s="237">
        <v>2138</v>
      </c>
      <c r="B205" s="235" t="s">
        <v>56</v>
      </c>
      <c r="C205" s="237">
        <v>916</v>
      </c>
      <c r="D205" s="246" t="s">
        <v>57</v>
      </c>
      <c r="E205" s="10" t="s">
        <v>20</v>
      </c>
      <c r="F205" s="10" t="s">
        <v>60</v>
      </c>
      <c r="G205" s="10" t="s">
        <v>112</v>
      </c>
      <c r="H205" s="10" t="s">
        <v>61</v>
      </c>
      <c r="I205" s="10" t="s">
        <v>63</v>
      </c>
      <c r="J205" s="10" t="s">
        <v>62</v>
      </c>
      <c r="K205" s="10" t="s">
        <v>29</v>
      </c>
      <c r="L205" s="10"/>
      <c r="M205" s="10" t="s">
        <v>41</v>
      </c>
      <c r="N205" s="242">
        <f>29217.75+1679070.9</f>
        <v>1708288.65</v>
      </c>
      <c r="O205" s="242">
        <f>1679070.9+29217.75</f>
        <v>1708288.65</v>
      </c>
      <c r="P205" s="61">
        <v>0</v>
      </c>
      <c r="Q205" s="61">
        <v>0</v>
      </c>
      <c r="R205" s="242">
        <v>0</v>
      </c>
      <c r="S205" s="242">
        <v>0</v>
      </c>
    </row>
    <row r="206" spans="1:19" ht="105" x14ac:dyDescent="0.25">
      <c r="A206" s="245"/>
      <c r="B206" s="261"/>
      <c r="C206" s="245"/>
      <c r="D206" s="247"/>
      <c r="E206" s="10" t="s">
        <v>58</v>
      </c>
      <c r="F206" s="10" t="s">
        <v>386</v>
      </c>
      <c r="G206" s="10" t="s">
        <v>28</v>
      </c>
      <c r="H206" s="10"/>
      <c r="I206" s="10"/>
      <c r="J206" s="10"/>
      <c r="K206" s="10" t="s">
        <v>66</v>
      </c>
      <c r="L206" s="10"/>
      <c r="M206" s="10" t="s">
        <v>67</v>
      </c>
      <c r="N206" s="244"/>
      <c r="O206" s="244"/>
      <c r="P206" s="63"/>
      <c r="Q206" s="63"/>
      <c r="R206" s="244"/>
      <c r="S206" s="244"/>
    </row>
    <row r="207" spans="1:19" ht="90" x14ac:dyDescent="0.25">
      <c r="A207" s="245"/>
      <c r="B207" s="261"/>
      <c r="C207" s="245"/>
      <c r="D207" s="247"/>
      <c r="E207" s="10"/>
      <c r="F207" s="10"/>
      <c r="G207" s="10"/>
      <c r="H207" s="10"/>
      <c r="I207" s="10"/>
      <c r="J207" s="10"/>
      <c r="K207" s="10" t="s">
        <v>68</v>
      </c>
      <c r="L207" s="10"/>
      <c r="M207" s="10" t="s">
        <v>536</v>
      </c>
      <c r="N207" s="244"/>
      <c r="O207" s="244"/>
      <c r="P207" s="63"/>
      <c r="Q207" s="63"/>
      <c r="R207" s="244"/>
      <c r="S207" s="244"/>
    </row>
    <row r="208" spans="1:19" ht="135" x14ac:dyDescent="0.25">
      <c r="A208" s="238"/>
      <c r="B208" s="236"/>
      <c r="C208" s="238"/>
      <c r="D208" s="248"/>
      <c r="E208" s="10"/>
      <c r="F208" s="10"/>
      <c r="G208" s="10"/>
      <c r="H208" s="10"/>
      <c r="I208" s="10"/>
      <c r="J208" s="10"/>
      <c r="K208" s="10" t="s">
        <v>537</v>
      </c>
      <c r="L208" s="10"/>
      <c r="M208" s="10" t="s">
        <v>538</v>
      </c>
      <c r="N208" s="243"/>
      <c r="O208" s="243"/>
      <c r="P208" s="62"/>
      <c r="Q208" s="62"/>
      <c r="R208" s="243"/>
      <c r="S208" s="243"/>
    </row>
    <row r="209" spans="1:19" s="23" customFormat="1" ht="171" x14ac:dyDescent="0.2">
      <c r="A209" s="99">
        <v>2200</v>
      </c>
      <c r="B209" s="31" t="s">
        <v>484</v>
      </c>
      <c r="C209" s="38"/>
      <c r="D209" s="39"/>
      <c r="E209" s="38"/>
      <c r="F209" s="38"/>
      <c r="G209" s="38"/>
      <c r="H209" s="38"/>
      <c r="I209" s="38"/>
      <c r="J209" s="38"/>
      <c r="K209" s="38"/>
      <c r="L209" s="38"/>
      <c r="M209" s="38"/>
      <c r="N209" s="53">
        <f>N210</f>
        <v>8423605</v>
      </c>
      <c r="O209" s="53">
        <f t="shared" ref="O209:S209" si="39">O210</f>
        <v>8346519.6799999997</v>
      </c>
      <c r="P209" s="53">
        <f t="shared" si="39"/>
        <v>9546929</v>
      </c>
      <c r="Q209" s="53">
        <f t="shared" si="39"/>
        <v>9546929</v>
      </c>
      <c r="R209" s="53">
        <f t="shared" si="39"/>
        <v>9315610</v>
      </c>
      <c r="S209" s="53">
        <f t="shared" si="39"/>
        <v>9315610</v>
      </c>
    </row>
    <row r="210" spans="1:19" ht="105" x14ac:dyDescent="0.25">
      <c r="A210" s="237">
        <v>2201</v>
      </c>
      <c r="B210" s="235" t="s">
        <v>451</v>
      </c>
      <c r="C210" s="237">
        <v>916</v>
      </c>
      <c r="D210" s="21" t="s">
        <v>36</v>
      </c>
      <c r="E210" s="10" t="s">
        <v>20</v>
      </c>
      <c r="F210" s="10" t="s">
        <v>34</v>
      </c>
      <c r="G210" s="9" t="s">
        <v>21</v>
      </c>
      <c r="H210" s="10" t="s">
        <v>24</v>
      </c>
      <c r="I210" s="11" t="s">
        <v>25</v>
      </c>
      <c r="J210" s="9" t="s">
        <v>26</v>
      </c>
      <c r="K210" s="10" t="s">
        <v>29</v>
      </c>
      <c r="L210" s="10"/>
      <c r="M210" s="10" t="s">
        <v>30</v>
      </c>
      <c r="N210" s="242">
        <f>8423605</f>
        <v>8423605</v>
      </c>
      <c r="O210" s="242">
        <f>8346519.68</f>
        <v>8346519.6799999997</v>
      </c>
      <c r="P210" s="117">
        <v>9546929</v>
      </c>
      <c r="Q210" s="117">
        <v>9546929</v>
      </c>
      <c r="R210" s="242">
        <v>9315610</v>
      </c>
      <c r="S210" s="242">
        <v>9315610</v>
      </c>
    </row>
    <row r="211" spans="1:19" ht="285" x14ac:dyDescent="0.25">
      <c r="A211" s="238"/>
      <c r="B211" s="236"/>
      <c r="C211" s="238"/>
      <c r="D211" s="21"/>
      <c r="E211" s="9" t="s">
        <v>22</v>
      </c>
      <c r="F211" s="7" t="s">
        <v>25</v>
      </c>
      <c r="G211" s="9" t="s">
        <v>23</v>
      </c>
      <c r="H211" s="10" t="s">
        <v>27</v>
      </c>
      <c r="I211" s="11" t="s">
        <v>25</v>
      </c>
      <c r="J211" s="10" t="s">
        <v>28</v>
      </c>
      <c r="K211" s="10" t="s">
        <v>379</v>
      </c>
      <c r="L211" s="10"/>
      <c r="M211" s="10" t="s">
        <v>378</v>
      </c>
      <c r="N211" s="243"/>
      <c r="O211" s="243"/>
      <c r="P211" s="118"/>
      <c r="Q211" s="118"/>
      <c r="R211" s="243"/>
      <c r="S211" s="243"/>
    </row>
    <row r="212" spans="1:19" s="23" customFormat="1" ht="28.5" x14ac:dyDescent="0.2">
      <c r="A212" s="36"/>
      <c r="B212" s="35" t="s">
        <v>387</v>
      </c>
      <c r="C212" s="36">
        <v>917</v>
      </c>
      <c r="D212" s="37"/>
      <c r="E212" s="35"/>
      <c r="F212" s="35"/>
      <c r="G212" s="35"/>
      <c r="H212" s="35"/>
      <c r="I212" s="35"/>
      <c r="J212" s="35"/>
      <c r="K212" s="35"/>
      <c r="L212" s="35"/>
      <c r="M212" s="35"/>
      <c r="N212" s="48">
        <f>N213</f>
        <v>5399205</v>
      </c>
      <c r="O212" s="48">
        <f t="shared" ref="O212:S213" si="40">O213</f>
        <v>5399205</v>
      </c>
      <c r="P212" s="48">
        <f t="shared" si="40"/>
        <v>6025082</v>
      </c>
      <c r="Q212" s="48">
        <f t="shared" si="40"/>
        <v>5815363</v>
      </c>
      <c r="R212" s="48">
        <f t="shared" si="40"/>
        <v>5709408</v>
      </c>
      <c r="S212" s="48">
        <f t="shared" si="40"/>
        <v>5709408</v>
      </c>
    </row>
    <row r="213" spans="1:19" s="23" customFormat="1" ht="171" x14ac:dyDescent="0.2">
      <c r="A213" s="99">
        <v>2200</v>
      </c>
      <c r="B213" s="31" t="s">
        <v>484</v>
      </c>
      <c r="C213" s="17"/>
      <c r="D213" s="26"/>
      <c r="E213" s="17"/>
      <c r="F213" s="17"/>
      <c r="G213" s="17"/>
      <c r="H213" s="17"/>
      <c r="I213" s="17"/>
      <c r="J213" s="17"/>
      <c r="K213" s="17"/>
      <c r="L213" s="17"/>
      <c r="M213" s="17"/>
      <c r="N213" s="47">
        <f>N214</f>
        <v>5399205</v>
      </c>
      <c r="O213" s="47">
        <f t="shared" si="40"/>
        <v>5399205</v>
      </c>
      <c r="P213" s="47">
        <f t="shared" si="40"/>
        <v>6025082</v>
      </c>
      <c r="Q213" s="47">
        <f t="shared" si="40"/>
        <v>5815363</v>
      </c>
      <c r="R213" s="47">
        <f t="shared" si="40"/>
        <v>5709408</v>
      </c>
      <c r="S213" s="47">
        <f t="shared" si="40"/>
        <v>5709408</v>
      </c>
    </row>
    <row r="214" spans="1:19" ht="105" x14ac:dyDescent="0.25">
      <c r="A214" s="237">
        <v>2201</v>
      </c>
      <c r="B214" s="235" t="s">
        <v>452</v>
      </c>
      <c r="C214" s="237">
        <v>917</v>
      </c>
      <c r="D214" s="246" t="s">
        <v>388</v>
      </c>
      <c r="E214" s="10" t="s">
        <v>20</v>
      </c>
      <c r="F214" s="10" t="s">
        <v>34</v>
      </c>
      <c r="G214" s="9" t="s">
        <v>21</v>
      </c>
      <c r="H214" s="10" t="s">
        <v>24</v>
      </c>
      <c r="I214" s="11" t="s">
        <v>25</v>
      </c>
      <c r="J214" s="9" t="s">
        <v>26</v>
      </c>
      <c r="K214" s="10" t="s">
        <v>29</v>
      </c>
      <c r="L214" s="10"/>
      <c r="M214" s="10" t="s">
        <v>41</v>
      </c>
      <c r="N214" s="242">
        <v>5399205</v>
      </c>
      <c r="O214" s="242">
        <v>5399205</v>
      </c>
      <c r="P214" s="61">
        <v>6025082</v>
      </c>
      <c r="Q214" s="61">
        <v>5815363</v>
      </c>
      <c r="R214" s="242">
        <v>5709408</v>
      </c>
      <c r="S214" s="242">
        <v>5709408</v>
      </c>
    </row>
    <row r="215" spans="1:19" ht="285" x14ac:dyDescent="0.25">
      <c r="A215" s="238"/>
      <c r="B215" s="236"/>
      <c r="C215" s="238"/>
      <c r="D215" s="248"/>
      <c r="E215" s="9" t="s">
        <v>22</v>
      </c>
      <c r="F215" s="7" t="s">
        <v>25</v>
      </c>
      <c r="G215" s="9" t="s">
        <v>23</v>
      </c>
      <c r="H215" s="10" t="s">
        <v>27</v>
      </c>
      <c r="I215" s="11" t="s">
        <v>25</v>
      </c>
      <c r="J215" s="10" t="s">
        <v>28</v>
      </c>
      <c r="K215" s="27"/>
      <c r="L215" s="10"/>
      <c r="M215" s="10"/>
      <c r="N215" s="243"/>
      <c r="O215" s="243"/>
      <c r="P215" s="62"/>
      <c r="Q215" s="62"/>
      <c r="R215" s="243"/>
      <c r="S215" s="243"/>
    </row>
    <row r="216" spans="1:19" s="23" customFormat="1" ht="28.5" x14ac:dyDescent="0.2">
      <c r="A216" s="36"/>
      <c r="B216" s="35" t="s">
        <v>390</v>
      </c>
      <c r="C216" s="36">
        <v>918</v>
      </c>
      <c r="D216" s="37"/>
      <c r="E216" s="35"/>
      <c r="F216" s="35"/>
      <c r="G216" s="35"/>
      <c r="H216" s="35"/>
      <c r="I216" s="35"/>
      <c r="J216" s="35"/>
      <c r="K216" s="35"/>
      <c r="L216" s="35"/>
      <c r="M216" s="35"/>
      <c r="N216" s="48">
        <f>N217</f>
        <v>1453018</v>
      </c>
      <c r="O216" s="48">
        <f t="shared" ref="O216:S217" si="41">O217</f>
        <v>1453018</v>
      </c>
      <c r="P216" s="48">
        <f t="shared" si="41"/>
        <v>1609119</v>
      </c>
      <c r="Q216" s="48">
        <f t="shared" si="41"/>
        <v>1594551</v>
      </c>
      <c r="R216" s="48">
        <f t="shared" si="41"/>
        <v>1584551</v>
      </c>
      <c r="S216" s="48">
        <f t="shared" si="41"/>
        <v>1584551</v>
      </c>
    </row>
    <row r="217" spans="1:19" s="23" customFormat="1" ht="128.25" x14ac:dyDescent="0.2">
      <c r="A217" s="99">
        <v>2100</v>
      </c>
      <c r="B217" s="31" t="s">
        <v>486</v>
      </c>
      <c r="C217" s="17"/>
      <c r="D217" s="26"/>
      <c r="E217" s="17"/>
      <c r="F217" s="17"/>
      <c r="G217" s="17"/>
      <c r="H217" s="17"/>
      <c r="I217" s="17"/>
      <c r="J217" s="17"/>
      <c r="K217" s="17"/>
      <c r="L217" s="17"/>
      <c r="M217" s="17"/>
      <c r="N217" s="47">
        <f>N218</f>
        <v>1453018</v>
      </c>
      <c r="O217" s="47">
        <f t="shared" si="41"/>
        <v>1453018</v>
      </c>
      <c r="P217" s="47">
        <f t="shared" si="41"/>
        <v>1609119</v>
      </c>
      <c r="Q217" s="47">
        <f t="shared" si="41"/>
        <v>1594551</v>
      </c>
      <c r="R217" s="47">
        <f t="shared" si="41"/>
        <v>1584551</v>
      </c>
      <c r="S217" s="47">
        <f t="shared" si="41"/>
        <v>1584551</v>
      </c>
    </row>
    <row r="218" spans="1:19" ht="105" x14ac:dyDescent="0.25">
      <c r="A218" s="237">
        <v>2102</v>
      </c>
      <c r="B218" s="235" t="s">
        <v>153</v>
      </c>
      <c r="C218" s="237">
        <v>918</v>
      </c>
      <c r="D218" s="246" t="s">
        <v>389</v>
      </c>
      <c r="E218" s="10" t="s">
        <v>20</v>
      </c>
      <c r="F218" s="10" t="s">
        <v>34</v>
      </c>
      <c r="G218" s="9" t="s">
        <v>21</v>
      </c>
      <c r="H218" s="10" t="s">
        <v>24</v>
      </c>
      <c r="I218" s="11" t="s">
        <v>25</v>
      </c>
      <c r="J218" s="9" t="s">
        <v>26</v>
      </c>
      <c r="K218" s="10" t="s">
        <v>29</v>
      </c>
      <c r="L218" s="10"/>
      <c r="M218" s="10"/>
      <c r="N218" s="242">
        <v>1453018</v>
      </c>
      <c r="O218" s="242">
        <v>1453018</v>
      </c>
      <c r="P218" s="61">
        <v>1609119</v>
      </c>
      <c r="Q218" s="61">
        <v>1594551</v>
      </c>
      <c r="R218" s="242">
        <v>1584551</v>
      </c>
      <c r="S218" s="242">
        <v>1584551</v>
      </c>
    </row>
    <row r="219" spans="1:19" ht="285" x14ac:dyDescent="0.25">
      <c r="A219" s="238"/>
      <c r="B219" s="236"/>
      <c r="C219" s="238"/>
      <c r="D219" s="248"/>
      <c r="E219" s="9" t="s">
        <v>22</v>
      </c>
      <c r="F219" s="7" t="s">
        <v>25</v>
      </c>
      <c r="G219" s="9" t="s">
        <v>23</v>
      </c>
      <c r="H219" s="10" t="s">
        <v>27</v>
      </c>
      <c r="I219" s="11" t="s">
        <v>25</v>
      </c>
      <c r="J219" s="10" t="s">
        <v>28</v>
      </c>
      <c r="K219" s="10" t="s">
        <v>157</v>
      </c>
      <c r="L219" s="10"/>
      <c r="M219" s="10" t="s">
        <v>158</v>
      </c>
      <c r="N219" s="243"/>
      <c r="O219" s="243"/>
      <c r="P219" s="62"/>
      <c r="Q219" s="62"/>
      <c r="R219" s="243"/>
      <c r="S219" s="243"/>
    </row>
    <row r="220" spans="1:19" x14ac:dyDescent="0.25">
      <c r="A220" s="98">
        <v>2100</v>
      </c>
      <c r="B220" s="262" t="s">
        <v>486</v>
      </c>
      <c r="C220" s="263"/>
      <c r="D220" s="263"/>
      <c r="E220" s="263"/>
      <c r="F220" s="263"/>
      <c r="G220" s="263"/>
      <c r="H220" s="263"/>
      <c r="I220" s="263"/>
      <c r="J220" s="263"/>
      <c r="K220" s="263"/>
      <c r="L220" s="263"/>
      <c r="M220" s="264"/>
      <c r="N220" s="54">
        <f t="shared" ref="N220:S220" si="42">N10+N48+N64+N79+N89+N130+N166+N180+N197+N217+N56</f>
        <v>896768073.61000001</v>
      </c>
      <c r="O220" s="54">
        <f t="shared" si="42"/>
        <v>886665357.20999992</v>
      </c>
      <c r="P220" s="54">
        <f>P10+P48+P64+P79+P89+P130+P166+P180+P197+P217+P56</f>
        <v>881219113</v>
      </c>
      <c r="Q220" s="54">
        <f t="shared" si="42"/>
        <v>778554022</v>
      </c>
      <c r="R220" s="54">
        <f t="shared" si="42"/>
        <v>755589144</v>
      </c>
      <c r="S220" s="54">
        <f t="shared" si="42"/>
        <v>755589144</v>
      </c>
    </row>
    <row r="221" spans="1:19" x14ac:dyDescent="0.25">
      <c r="A221" s="16">
        <v>2600</v>
      </c>
      <c r="B221" s="262" t="s">
        <v>485</v>
      </c>
      <c r="C221" s="263"/>
      <c r="D221" s="263"/>
      <c r="E221" s="263"/>
      <c r="F221" s="263"/>
      <c r="G221" s="263"/>
      <c r="H221" s="263"/>
      <c r="I221" s="263"/>
      <c r="J221" s="263"/>
      <c r="K221" s="263"/>
      <c r="L221" s="263"/>
      <c r="M221" s="264"/>
      <c r="N221" s="54">
        <f t="shared" ref="N221:S221" si="43">N161+N124+N105+N60+N36</f>
        <v>1147295868.4300001</v>
      </c>
      <c r="O221" s="54">
        <f t="shared" si="43"/>
        <v>1120443355.03</v>
      </c>
      <c r="P221" s="54">
        <f t="shared" si="43"/>
        <v>1098045100</v>
      </c>
      <c r="Q221" s="54">
        <f t="shared" si="43"/>
        <v>1090399500</v>
      </c>
      <c r="R221" s="54">
        <f t="shared" si="43"/>
        <v>1059757900</v>
      </c>
      <c r="S221" s="54">
        <f t="shared" si="43"/>
        <v>1059757900</v>
      </c>
    </row>
    <row r="222" spans="1:19" ht="15.75" thickBot="1" x14ac:dyDescent="0.3">
      <c r="A222" s="99">
        <v>2200</v>
      </c>
      <c r="B222" s="255" t="s">
        <v>484</v>
      </c>
      <c r="C222" s="256"/>
      <c r="D222" s="256"/>
      <c r="E222" s="256"/>
      <c r="F222" s="256"/>
      <c r="G222" s="256"/>
      <c r="H222" s="256"/>
      <c r="I222" s="256"/>
      <c r="J222" s="256"/>
      <c r="K222" s="256"/>
      <c r="L222" s="256"/>
      <c r="M222" s="257"/>
      <c r="N222" s="55">
        <f t="shared" ref="N222:S222" si="44">N26+N68+N100+N118+N156+N174+N193+N209+N213</f>
        <v>152938097.63999999</v>
      </c>
      <c r="O222" s="55">
        <f t="shared" si="44"/>
        <v>151530413.54000005</v>
      </c>
      <c r="P222" s="55">
        <f t="shared" si="44"/>
        <v>189317476</v>
      </c>
      <c r="Q222" s="55">
        <f t="shared" si="44"/>
        <v>172873775</v>
      </c>
      <c r="R222" s="55">
        <f t="shared" si="44"/>
        <v>171724961</v>
      </c>
      <c r="S222" s="55">
        <f t="shared" si="44"/>
        <v>171724961</v>
      </c>
    </row>
    <row r="223" spans="1:19" ht="15.75" thickBot="1" x14ac:dyDescent="0.3">
      <c r="A223" s="100"/>
      <c r="B223" s="258" t="s">
        <v>422</v>
      </c>
      <c r="C223" s="258"/>
      <c r="D223" s="258"/>
      <c r="E223" s="258"/>
      <c r="F223" s="258"/>
      <c r="G223" s="258"/>
      <c r="H223" s="258"/>
      <c r="I223" s="258"/>
      <c r="J223" s="258"/>
      <c r="K223" s="258"/>
      <c r="L223" s="258"/>
      <c r="M223" s="259"/>
      <c r="N223" s="56">
        <f>SUM(N220:N222)</f>
        <v>2197002039.6799998</v>
      </c>
      <c r="O223" s="56">
        <f t="shared" ref="O223:S223" si="45">SUM(O220:O222)</f>
        <v>2158639125.7799997</v>
      </c>
      <c r="P223" s="56">
        <f t="shared" si="45"/>
        <v>2168581689</v>
      </c>
      <c r="Q223" s="56">
        <f t="shared" si="45"/>
        <v>2041827297</v>
      </c>
      <c r="R223" s="56">
        <f t="shared" si="45"/>
        <v>1987072005</v>
      </c>
      <c r="S223" s="56">
        <f t="shared" si="45"/>
        <v>1987072005</v>
      </c>
    </row>
    <row r="224" spans="1:19" hidden="1" x14ac:dyDescent="0.25">
      <c r="N224" s="57">
        <f t="shared" ref="N224:S224" si="46">N216+N212+N196+N179+N165+N129+N117+N88+N78+N63+N47+N9</f>
        <v>2197002039.6799998</v>
      </c>
      <c r="O224" s="57">
        <f t="shared" si="46"/>
        <v>2158639125.7800002</v>
      </c>
      <c r="P224" s="57">
        <f t="shared" si="46"/>
        <v>2168581689</v>
      </c>
      <c r="Q224" s="57">
        <f t="shared" si="46"/>
        <v>2041827297</v>
      </c>
      <c r="R224" s="57">
        <f t="shared" si="46"/>
        <v>1987072005</v>
      </c>
      <c r="S224" s="57">
        <f t="shared" si="46"/>
        <v>1987072005</v>
      </c>
    </row>
    <row r="225" spans="14:19" hidden="1" x14ac:dyDescent="0.25">
      <c r="N225" s="19">
        <f>N223-N224</f>
        <v>0</v>
      </c>
      <c r="O225" s="19">
        <f t="shared" ref="O225:S225" si="47">O223-O224</f>
        <v>0</v>
      </c>
      <c r="P225" s="19">
        <f t="shared" si="47"/>
        <v>0</v>
      </c>
      <c r="Q225" s="19">
        <f t="shared" si="47"/>
        <v>0</v>
      </c>
      <c r="R225" s="19">
        <f t="shared" si="47"/>
        <v>0</v>
      </c>
      <c r="S225" s="19">
        <f t="shared" si="47"/>
        <v>0</v>
      </c>
    </row>
    <row r="226" spans="14:19" hidden="1" x14ac:dyDescent="0.25">
      <c r="N226" s="19">
        <v>2197002039.6799998</v>
      </c>
      <c r="O226" s="19">
        <v>2158639125.7800002</v>
      </c>
      <c r="P226" s="19">
        <v>2168581689</v>
      </c>
      <c r="Q226" s="19">
        <f>2065227297-23400000</f>
        <v>2041827297</v>
      </c>
      <c r="R226" s="19">
        <f>2033772005-46700000</f>
        <v>1987072005</v>
      </c>
      <c r="S226" s="19">
        <v>1987072005</v>
      </c>
    </row>
    <row r="227" spans="14:19" hidden="1" x14ac:dyDescent="0.25">
      <c r="N227" s="174">
        <f>N224-N226</f>
        <v>0</v>
      </c>
      <c r="O227" s="174">
        <f>O224-O226</f>
        <v>0</v>
      </c>
      <c r="P227" s="174">
        <f>P224-P226</f>
        <v>0</v>
      </c>
      <c r="Q227" s="174">
        <f>Q223-Q226</f>
        <v>0</v>
      </c>
      <c r="R227" s="1">
        <f t="shared" ref="R227:S227" si="48">R223-R226</f>
        <v>0</v>
      </c>
      <c r="S227" s="1">
        <f t="shared" si="48"/>
        <v>0</v>
      </c>
    </row>
  </sheetData>
  <mergeCells count="569">
    <mergeCell ref="N24:N25"/>
    <mergeCell ref="O24:O25"/>
    <mergeCell ref="P24:P25"/>
    <mergeCell ref="Q24:Q25"/>
    <mergeCell ref="R24:R25"/>
    <mergeCell ref="S24:S25"/>
    <mergeCell ref="A24:A25"/>
    <mergeCell ref="B24:B25"/>
    <mergeCell ref="C24:C25"/>
    <mergeCell ref="D24:D25"/>
    <mergeCell ref="E24:E25"/>
    <mergeCell ref="F24:F25"/>
    <mergeCell ref="G24:G25"/>
    <mergeCell ref="A57:A59"/>
    <mergeCell ref="B57:B59"/>
    <mergeCell ref="C57:C59"/>
    <mergeCell ref="D57:D59"/>
    <mergeCell ref="E57:E58"/>
    <mergeCell ref="F57:F58"/>
    <mergeCell ref="G57:G58"/>
    <mergeCell ref="H57:H58"/>
    <mergeCell ref="I57:I58"/>
    <mergeCell ref="A163:A164"/>
    <mergeCell ref="B163:B164"/>
    <mergeCell ref="C163:C164"/>
    <mergeCell ref="D163:D164"/>
    <mergeCell ref="E163:E164"/>
    <mergeCell ref="F163:F164"/>
    <mergeCell ref="G163:G164"/>
    <mergeCell ref="H163:H164"/>
    <mergeCell ref="I163:I164"/>
    <mergeCell ref="A177:A178"/>
    <mergeCell ref="B177:B178"/>
    <mergeCell ref="C177:C178"/>
    <mergeCell ref="D177:D178"/>
    <mergeCell ref="N177:N178"/>
    <mergeCell ref="O177:O178"/>
    <mergeCell ref="R177:R178"/>
    <mergeCell ref="S177:S178"/>
    <mergeCell ref="E177:E178"/>
    <mergeCell ref="F177:F178"/>
    <mergeCell ref="G177:G178"/>
    <mergeCell ref="H177:H178"/>
    <mergeCell ref="I177:I178"/>
    <mergeCell ref="J177:J178"/>
    <mergeCell ref="A159:A160"/>
    <mergeCell ref="B159:B160"/>
    <mergeCell ref="C159:C160"/>
    <mergeCell ref="D159:D160"/>
    <mergeCell ref="N159:N160"/>
    <mergeCell ref="O159:O160"/>
    <mergeCell ref="R159:R160"/>
    <mergeCell ref="S159:S160"/>
    <mergeCell ref="S103:S104"/>
    <mergeCell ref="A157:A158"/>
    <mergeCell ref="B157:B158"/>
    <mergeCell ref="C157:C158"/>
    <mergeCell ref="D157:D158"/>
    <mergeCell ref="N157:N158"/>
    <mergeCell ref="O157:O158"/>
    <mergeCell ref="R157:R158"/>
    <mergeCell ref="S157:S158"/>
    <mergeCell ref="N150:N152"/>
    <mergeCell ref="O150:O152"/>
    <mergeCell ref="H142:H143"/>
    <mergeCell ref="R150:R152"/>
    <mergeCell ref="S148:S149"/>
    <mergeCell ref="I142:I143"/>
    <mergeCell ref="A153:A155"/>
    <mergeCell ref="S40:S41"/>
    <mergeCell ref="O49:O52"/>
    <mergeCell ref="R49:R52"/>
    <mergeCell ref="S49:S52"/>
    <mergeCell ref="S54:S55"/>
    <mergeCell ref="S65:S66"/>
    <mergeCell ref="F61:F62"/>
    <mergeCell ref="G61:G62"/>
    <mergeCell ref="N61:N62"/>
    <mergeCell ref="O61:O62"/>
    <mergeCell ref="J57:J58"/>
    <mergeCell ref="N57:N59"/>
    <mergeCell ref="O57:O59"/>
    <mergeCell ref="R57:R59"/>
    <mergeCell ref="S57:S59"/>
    <mergeCell ref="S31:S32"/>
    <mergeCell ref="C33:C34"/>
    <mergeCell ref="D33:D34"/>
    <mergeCell ref="N33:N34"/>
    <mergeCell ref="O33:O34"/>
    <mergeCell ref="P33:P34"/>
    <mergeCell ref="Q33:Q34"/>
    <mergeCell ref="R33:R34"/>
    <mergeCell ref="S33:S34"/>
    <mergeCell ref="B31:B32"/>
    <mergeCell ref="C31:C32"/>
    <mergeCell ref="D31:D32"/>
    <mergeCell ref="E31:E32"/>
    <mergeCell ref="F31:F32"/>
    <mergeCell ref="G31:G32"/>
    <mergeCell ref="N31:N32"/>
    <mergeCell ref="O31:O32"/>
    <mergeCell ref="R31:R32"/>
    <mergeCell ref="O135:O137"/>
    <mergeCell ref="R181:R182"/>
    <mergeCell ref="S181:S182"/>
    <mergeCell ref="R153:R155"/>
    <mergeCell ref="S153:S155"/>
    <mergeCell ref="S150:S152"/>
    <mergeCell ref="R167:R168"/>
    <mergeCell ref="S167:S168"/>
    <mergeCell ref="R171:R173"/>
    <mergeCell ref="S171:S173"/>
    <mergeCell ref="O171:O173"/>
    <mergeCell ref="O181:O182"/>
    <mergeCell ref="S142:S143"/>
    <mergeCell ref="S135:S137"/>
    <mergeCell ref="O140:O141"/>
    <mergeCell ref="O175:O176"/>
    <mergeCell ref="R175:R176"/>
    <mergeCell ref="S175:S176"/>
    <mergeCell ref="Q163:Q164"/>
    <mergeCell ref="R163:R164"/>
    <mergeCell ref="S163:S164"/>
    <mergeCell ref="S140:S141"/>
    <mergeCell ref="O138:O139"/>
    <mergeCell ref="A171:A173"/>
    <mergeCell ref="B171:B173"/>
    <mergeCell ref="C171:C173"/>
    <mergeCell ref="D171:D173"/>
    <mergeCell ref="O27:O30"/>
    <mergeCell ref="R27:R30"/>
    <mergeCell ref="S27:S30"/>
    <mergeCell ref="A31:A32"/>
    <mergeCell ref="S218:S219"/>
    <mergeCell ref="R218:R219"/>
    <mergeCell ref="S184:S187"/>
    <mergeCell ref="S189:S192"/>
    <mergeCell ref="S205:S208"/>
    <mergeCell ref="R214:R215"/>
    <mergeCell ref="S214:S215"/>
    <mergeCell ref="S201:S202"/>
    <mergeCell ref="O205:O208"/>
    <mergeCell ref="R205:R208"/>
    <mergeCell ref="O203:O204"/>
    <mergeCell ref="S203:S204"/>
    <mergeCell ref="O194:O195"/>
    <mergeCell ref="R194:R195"/>
    <mergeCell ref="S194:S195"/>
    <mergeCell ref="O210:O211"/>
    <mergeCell ref="R210:R211"/>
    <mergeCell ref="S210:S211"/>
    <mergeCell ref="O218:O219"/>
    <mergeCell ref="S198:S200"/>
    <mergeCell ref="A205:A208"/>
    <mergeCell ref="B205:B208"/>
    <mergeCell ref="C205:C208"/>
    <mergeCell ref="A214:A215"/>
    <mergeCell ref="B214:B215"/>
    <mergeCell ref="N214:N215"/>
    <mergeCell ref="O214:O215"/>
    <mergeCell ref="C214:C215"/>
    <mergeCell ref="D214:D215"/>
    <mergeCell ref="D205:D208"/>
    <mergeCell ref="A210:A211"/>
    <mergeCell ref="B210:B211"/>
    <mergeCell ref="C210:C211"/>
    <mergeCell ref="N210:N211"/>
    <mergeCell ref="N205:N208"/>
    <mergeCell ref="A198:A200"/>
    <mergeCell ref="B198:B200"/>
    <mergeCell ref="C198:C200"/>
    <mergeCell ref="D198:D200"/>
    <mergeCell ref="N198:N200"/>
    <mergeCell ref="B181:B182"/>
    <mergeCell ref="A181:A182"/>
    <mergeCell ref="C181:C182"/>
    <mergeCell ref="D181:D182"/>
    <mergeCell ref="N181:N182"/>
    <mergeCell ref="E171:E173"/>
    <mergeCell ref="F171:F173"/>
    <mergeCell ref="G171:G173"/>
    <mergeCell ref="A218:A219"/>
    <mergeCell ref="B218:B219"/>
    <mergeCell ref="C218:C219"/>
    <mergeCell ref="D218:D219"/>
    <mergeCell ref="N218:N219"/>
    <mergeCell ref="A175:A176"/>
    <mergeCell ref="B175:B176"/>
    <mergeCell ref="C175:C176"/>
    <mergeCell ref="D175:D176"/>
    <mergeCell ref="N175:N176"/>
    <mergeCell ref="A194:A195"/>
    <mergeCell ref="B194:B195"/>
    <mergeCell ref="C194:C195"/>
    <mergeCell ref="D194:D195"/>
    <mergeCell ref="N194:N195"/>
    <mergeCell ref="N203:N204"/>
    <mergeCell ref="C189:C192"/>
    <mergeCell ref="D189:D192"/>
    <mergeCell ref="N189:N192"/>
    <mergeCell ref="O189:O192"/>
    <mergeCell ref="R189:R192"/>
    <mergeCell ref="A184:A187"/>
    <mergeCell ref="B184:B187"/>
    <mergeCell ref="C184:C187"/>
    <mergeCell ref="D184:D187"/>
    <mergeCell ref="N184:N187"/>
    <mergeCell ref="O184:O187"/>
    <mergeCell ref="R184:R187"/>
    <mergeCell ref="A167:A168"/>
    <mergeCell ref="B167:B168"/>
    <mergeCell ref="C167:C168"/>
    <mergeCell ref="D167:D168"/>
    <mergeCell ref="N167:N168"/>
    <mergeCell ref="O167:O168"/>
    <mergeCell ref="R201:R202"/>
    <mergeCell ref="A203:A204"/>
    <mergeCell ref="B203:B204"/>
    <mergeCell ref="C203:C204"/>
    <mergeCell ref="D203:D204"/>
    <mergeCell ref="H203:H204"/>
    <mergeCell ref="I203:I204"/>
    <mergeCell ref="J203:J204"/>
    <mergeCell ref="A201:A202"/>
    <mergeCell ref="B201:B202"/>
    <mergeCell ref="C201:C202"/>
    <mergeCell ref="D201:D202"/>
    <mergeCell ref="E201:E202"/>
    <mergeCell ref="F201:F202"/>
    <mergeCell ref="G201:G202"/>
    <mergeCell ref="N201:N202"/>
    <mergeCell ref="A189:A192"/>
    <mergeCell ref="B189:B192"/>
    <mergeCell ref="B153:B155"/>
    <mergeCell ref="C153:C155"/>
    <mergeCell ref="S146:S147"/>
    <mergeCell ref="R144:R145"/>
    <mergeCell ref="S144:S145"/>
    <mergeCell ref="B144:B145"/>
    <mergeCell ref="C144:C145"/>
    <mergeCell ref="D144:D145"/>
    <mergeCell ref="N144:N145"/>
    <mergeCell ref="O144:O145"/>
    <mergeCell ref="N146:N147"/>
    <mergeCell ref="C146:C147"/>
    <mergeCell ref="D146:D147"/>
    <mergeCell ref="E146:E147"/>
    <mergeCell ref="F146:F147"/>
    <mergeCell ref="G146:G147"/>
    <mergeCell ref="H146:H147"/>
    <mergeCell ref="I146:I147"/>
    <mergeCell ref="J146:J147"/>
    <mergeCell ref="A150:A152"/>
    <mergeCell ref="B150:B152"/>
    <mergeCell ref="C150:C152"/>
    <mergeCell ref="D150:D152"/>
    <mergeCell ref="P142:P143"/>
    <mergeCell ref="Q142:Q143"/>
    <mergeCell ref="R142:R143"/>
    <mergeCell ref="A142:A143"/>
    <mergeCell ref="B142:B143"/>
    <mergeCell ref="A148:A149"/>
    <mergeCell ref="B148:B149"/>
    <mergeCell ref="C142:C143"/>
    <mergeCell ref="C148:C149"/>
    <mergeCell ref="D148:D149"/>
    <mergeCell ref="A146:A147"/>
    <mergeCell ref="B146:B147"/>
    <mergeCell ref="O146:O147"/>
    <mergeCell ref="R146:R147"/>
    <mergeCell ref="A144:A145"/>
    <mergeCell ref="J142:J143"/>
    <mergeCell ref="A125:A126"/>
    <mergeCell ref="A140:A141"/>
    <mergeCell ref="B140:B141"/>
    <mergeCell ref="C140:C141"/>
    <mergeCell ref="D140:D141"/>
    <mergeCell ref="N135:N137"/>
    <mergeCell ref="N140:N141"/>
    <mergeCell ref="A132:A134"/>
    <mergeCell ref="B132:B134"/>
    <mergeCell ref="C132:C134"/>
    <mergeCell ref="D132:D134"/>
    <mergeCell ref="A135:A137"/>
    <mergeCell ref="A138:A139"/>
    <mergeCell ref="B138:B139"/>
    <mergeCell ref="C138:C139"/>
    <mergeCell ref="D138:D139"/>
    <mergeCell ref="N132:N134"/>
    <mergeCell ref="D135:D137"/>
    <mergeCell ref="N138:N139"/>
    <mergeCell ref="C2:P2"/>
    <mergeCell ref="K6:K7"/>
    <mergeCell ref="L6:L7"/>
    <mergeCell ref="M6:M7"/>
    <mergeCell ref="N6:O6"/>
    <mergeCell ref="C5:D5"/>
    <mergeCell ref="A113:A114"/>
    <mergeCell ref="B113:B114"/>
    <mergeCell ref="C113:C114"/>
    <mergeCell ref="D113:D114"/>
    <mergeCell ref="H113:H114"/>
    <mergeCell ref="I113:I114"/>
    <mergeCell ref="J113:J114"/>
    <mergeCell ref="N113:N114"/>
    <mergeCell ref="O113:O114"/>
    <mergeCell ref="A5:A7"/>
    <mergeCell ref="B5:B7"/>
    <mergeCell ref="C6:C7"/>
    <mergeCell ref="D6:D7"/>
    <mergeCell ref="D11:D12"/>
    <mergeCell ref="E11:E12"/>
    <mergeCell ref="O16:O19"/>
    <mergeCell ref="P16:P19"/>
    <mergeCell ref="N27:N30"/>
    <mergeCell ref="Q6:S6"/>
    <mergeCell ref="N5:S5"/>
    <mergeCell ref="E6:E7"/>
    <mergeCell ref="F6:F7"/>
    <mergeCell ref="G6:G7"/>
    <mergeCell ref="H6:H7"/>
    <mergeCell ref="I6:I7"/>
    <mergeCell ref="J6:J7"/>
    <mergeCell ref="E5:G5"/>
    <mergeCell ref="H5:J5"/>
    <mergeCell ref="K5:M5"/>
    <mergeCell ref="R11:R12"/>
    <mergeCell ref="S11:S12"/>
    <mergeCell ref="A11:A12"/>
    <mergeCell ref="B11:B12"/>
    <mergeCell ref="C11:C12"/>
    <mergeCell ref="A14:A15"/>
    <mergeCell ref="B14:B15"/>
    <mergeCell ref="C14:C15"/>
    <mergeCell ref="D14:D15"/>
    <mergeCell ref="E14:E15"/>
    <mergeCell ref="F14:F15"/>
    <mergeCell ref="G14:G15"/>
    <mergeCell ref="N14:N15"/>
    <mergeCell ref="O14:O15"/>
    <mergeCell ref="R14:R15"/>
    <mergeCell ref="S14:S15"/>
    <mergeCell ref="F11:F12"/>
    <mergeCell ref="G11:G12"/>
    <mergeCell ref="N11:N12"/>
    <mergeCell ref="O11:O12"/>
    <mergeCell ref="Q16:Q19"/>
    <mergeCell ref="R16:R19"/>
    <mergeCell ref="S16:S19"/>
    <mergeCell ref="A16:A19"/>
    <mergeCell ref="B16:B19"/>
    <mergeCell ref="C16:C19"/>
    <mergeCell ref="D16:D19"/>
    <mergeCell ref="N16:N19"/>
    <mergeCell ref="E40:E41"/>
    <mergeCell ref="F40:F41"/>
    <mergeCell ref="G40:G41"/>
    <mergeCell ref="N40:N41"/>
    <mergeCell ref="A37:A38"/>
    <mergeCell ref="B37:B38"/>
    <mergeCell ref="A27:A30"/>
    <mergeCell ref="B27:B30"/>
    <mergeCell ref="C27:C30"/>
    <mergeCell ref="D27:D30"/>
    <mergeCell ref="E27:E28"/>
    <mergeCell ref="F27:F28"/>
    <mergeCell ref="G27:G28"/>
    <mergeCell ref="H27:H28"/>
    <mergeCell ref="I27:I28"/>
    <mergeCell ref="J27:J28"/>
    <mergeCell ref="A33:A34"/>
    <mergeCell ref="B33:B34"/>
    <mergeCell ref="R42:R43"/>
    <mergeCell ref="S42:S43"/>
    <mergeCell ref="N42:N43"/>
    <mergeCell ref="O42:O43"/>
    <mergeCell ref="O44:O45"/>
    <mergeCell ref="R44:R45"/>
    <mergeCell ref="S44:S45"/>
    <mergeCell ref="O40:O41"/>
    <mergeCell ref="A44:A45"/>
    <mergeCell ref="B44:B45"/>
    <mergeCell ref="C44:C45"/>
    <mergeCell ref="D44:D45"/>
    <mergeCell ref="N44:N45"/>
    <mergeCell ref="A42:A43"/>
    <mergeCell ref="B42:B43"/>
    <mergeCell ref="C42:C43"/>
    <mergeCell ref="D42:D43"/>
    <mergeCell ref="A40:A41"/>
    <mergeCell ref="B40:B41"/>
    <mergeCell ref="C40:C41"/>
    <mergeCell ref="D40:D41"/>
    <mergeCell ref="R40:R41"/>
    <mergeCell ref="A49:A52"/>
    <mergeCell ref="B49:B52"/>
    <mergeCell ref="C49:C52"/>
    <mergeCell ref="D49:D52"/>
    <mergeCell ref="N49:N52"/>
    <mergeCell ref="O54:O55"/>
    <mergeCell ref="P54:P55"/>
    <mergeCell ref="Q54:Q55"/>
    <mergeCell ref="R54:R55"/>
    <mergeCell ref="A54:A55"/>
    <mergeCell ref="B54:B55"/>
    <mergeCell ref="C54:C55"/>
    <mergeCell ref="D54:D55"/>
    <mergeCell ref="N54:N55"/>
    <mergeCell ref="D61:D62"/>
    <mergeCell ref="E61:E62"/>
    <mergeCell ref="R61:R62"/>
    <mergeCell ref="J71:J73"/>
    <mergeCell ref="N69:N73"/>
    <mergeCell ref="O69:O73"/>
    <mergeCell ref="R69:R73"/>
    <mergeCell ref="S69:S73"/>
    <mergeCell ref="P69:P73"/>
    <mergeCell ref="Q69:Q73"/>
    <mergeCell ref="D69:D71"/>
    <mergeCell ref="E69:E70"/>
    <mergeCell ref="F69:F70"/>
    <mergeCell ref="G69:G70"/>
    <mergeCell ref="H69:H70"/>
    <mergeCell ref="I69:I70"/>
    <mergeCell ref="H71:H73"/>
    <mergeCell ref="I71:I73"/>
    <mergeCell ref="J69:J70"/>
    <mergeCell ref="B111:B112"/>
    <mergeCell ref="C106:C107"/>
    <mergeCell ref="S101:S102"/>
    <mergeCell ref="A65:A66"/>
    <mergeCell ref="B65:B66"/>
    <mergeCell ref="C65:C66"/>
    <mergeCell ref="D65:D66"/>
    <mergeCell ref="N65:N66"/>
    <mergeCell ref="O65:O66"/>
    <mergeCell ref="A69:A71"/>
    <mergeCell ref="B69:B71"/>
    <mergeCell ref="C69:C71"/>
    <mergeCell ref="R106:R107"/>
    <mergeCell ref="D111:D112"/>
    <mergeCell ref="E111:E112"/>
    <mergeCell ref="F111:F112"/>
    <mergeCell ref="G111:G112"/>
    <mergeCell ref="H111:H112"/>
    <mergeCell ref="I111:I112"/>
    <mergeCell ref="J111:J112"/>
    <mergeCell ref="I106:I107"/>
    <mergeCell ref="J106:J107"/>
    <mergeCell ref="A84:A86"/>
    <mergeCell ref="B84:B86"/>
    <mergeCell ref="C84:C86"/>
    <mergeCell ref="D84:D86"/>
    <mergeCell ref="H84:H86"/>
    <mergeCell ref="B103:B104"/>
    <mergeCell ref="N103:N104"/>
    <mergeCell ref="O103:O104"/>
    <mergeCell ref="P103:P104"/>
    <mergeCell ref="N101:N102"/>
    <mergeCell ref="O101:O102"/>
    <mergeCell ref="P101:P102"/>
    <mergeCell ref="J84:J86"/>
    <mergeCell ref="N84:N86"/>
    <mergeCell ref="O84:O86"/>
    <mergeCell ref="Q101:Q102"/>
    <mergeCell ref="R101:R102"/>
    <mergeCell ref="S106:S107"/>
    <mergeCell ref="A111:A112"/>
    <mergeCell ref="C111:C112"/>
    <mergeCell ref="N106:N107"/>
    <mergeCell ref="O163:O164"/>
    <mergeCell ref="P163:P164"/>
    <mergeCell ref="O142:O143"/>
    <mergeCell ref="R138:R139"/>
    <mergeCell ref="R135:R137"/>
    <mergeCell ref="B135:B137"/>
    <mergeCell ref="C135:C137"/>
    <mergeCell ref="N142:N143"/>
    <mergeCell ref="E142:E143"/>
    <mergeCell ref="F142:F143"/>
    <mergeCell ref="G142:G143"/>
    <mergeCell ref="O106:O107"/>
    <mergeCell ref="A106:A107"/>
    <mergeCell ref="B106:B107"/>
    <mergeCell ref="D106:D107"/>
    <mergeCell ref="H106:H107"/>
    <mergeCell ref="N111:N112"/>
    <mergeCell ref="O111:O112"/>
    <mergeCell ref="B222:M222"/>
    <mergeCell ref="B223:M223"/>
    <mergeCell ref="S80:S83"/>
    <mergeCell ref="R84:R86"/>
    <mergeCell ref="S84:S86"/>
    <mergeCell ref="B90:B98"/>
    <mergeCell ref="C90:C98"/>
    <mergeCell ref="D90:D98"/>
    <mergeCell ref="N90:N98"/>
    <mergeCell ref="O90:O98"/>
    <mergeCell ref="R90:R98"/>
    <mergeCell ref="S90:S98"/>
    <mergeCell ref="N80:N83"/>
    <mergeCell ref="O80:O83"/>
    <mergeCell ref="R80:R83"/>
    <mergeCell ref="I84:I86"/>
    <mergeCell ref="R111:R112"/>
    <mergeCell ref="S111:S112"/>
    <mergeCell ref="B80:B83"/>
    <mergeCell ref="R140:R141"/>
    <mergeCell ref="B220:M220"/>
    <mergeCell ref="Q103:Q104"/>
    <mergeCell ref="R103:R104"/>
    <mergeCell ref="B221:M221"/>
    <mergeCell ref="O201:O202"/>
    <mergeCell ref="R203:R204"/>
    <mergeCell ref="D142:D143"/>
    <mergeCell ref="D153:D155"/>
    <mergeCell ref="N153:N155"/>
    <mergeCell ref="O153:O155"/>
    <mergeCell ref="N171:N173"/>
    <mergeCell ref="N148:N149"/>
    <mergeCell ref="O148:O149"/>
    <mergeCell ref="R148:R149"/>
    <mergeCell ref="J163:J164"/>
    <mergeCell ref="O198:O200"/>
    <mergeCell ref="N163:N164"/>
    <mergeCell ref="P198:P200"/>
    <mergeCell ref="Q198:Q200"/>
    <mergeCell ref="R198:R200"/>
    <mergeCell ref="A3:B3"/>
    <mergeCell ref="R113:R114"/>
    <mergeCell ref="S113:S114"/>
    <mergeCell ref="N125:N126"/>
    <mergeCell ref="S132:S134"/>
    <mergeCell ref="O125:O126"/>
    <mergeCell ref="R125:R126"/>
    <mergeCell ref="S125:S126"/>
    <mergeCell ref="S138:S139"/>
    <mergeCell ref="O132:O134"/>
    <mergeCell ref="R132:R134"/>
    <mergeCell ref="A90:A98"/>
    <mergeCell ref="A80:A83"/>
    <mergeCell ref="C80:C83"/>
    <mergeCell ref="D80:D83"/>
    <mergeCell ref="R65:R66"/>
    <mergeCell ref="S61:S62"/>
    <mergeCell ref="A61:A62"/>
    <mergeCell ref="B61:B62"/>
    <mergeCell ref="C61:C62"/>
    <mergeCell ref="E119:E120"/>
    <mergeCell ref="C74:C75"/>
    <mergeCell ref="D74:D75"/>
    <mergeCell ref="E74:E75"/>
    <mergeCell ref="R74:R75"/>
    <mergeCell ref="S74:S75"/>
    <mergeCell ref="P76:P77"/>
    <mergeCell ref="O76:O77"/>
    <mergeCell ref="N76:N77"/>
    <mergeCell ref="Q76:Q77"/>
    <mergeCell ref="R76:R77"/>
    <mergeCell ref="S76:S77"/>
    <mergeCell ref="F74:F75"/>
    <mergeCell ref="G74:G75"/>
    <mergeCell ref="H74:H75"/>
    <mergeCell ref="I74:I75"/>
    <mergeCell ref="J74:J75"/>
    <mergeCell ref="N74:N75"/>
    <mergeCell ref="O74:O75"/>
    <mergeCell ref="P74:P75"/>
    <mergeCell ref="Q74:Q75"/>
  </mergeCells>
  <hyperlinks>
    <hyperlink ref="K159"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74"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73" t="s">
        <v>443</v>
      </c>
    </row>
    <row r="3" spans="1:8" x14ac:dyDescent="0.25">
      <c r="A3" s="74" t="s">
        <v>438</v>
      </c>
    </row>
    <row r="5" spans="1:8" ht="45" x14ac:dyDescent="0.25">
      <c r="A5" s="237" t="s">
        <v>0</v>
      </c>
      <c r="B5" s="291" t="s">
        <v>1</v>
      </c>
      <c r="C5" s="291" t="s">
        <v>13</v>
      </c>
      <c r="D5" s="291"/>
      <c r="E5" s="69" t="s">
        <v>14</v>
      </c>
      <c r="F5" s="291" t="s">
        <v>15</v>
      </c>
      <c r="G5" s="292"/>
      <c r="H5" s="292"/>
    </row>
    <row r="6" spans="1:8" x14ac:dyDescent="0.25">
      <c r="A6" s="245"/>
      <c r="B6" s="291"/>
      <c r="C6" s="71" t="s">
        <v>11</v>
      </c>
      <c r="D6" s="71" t="s">
        <v>12</v>
      </c>
      <c r="E6" s="71" t="s">
        <v>11</v>
      </c>
      <c r="F6" s="71" t="s">
        <v>11</v>
      </c>
      <c r="G6" s="71" t="s">
        <v>11</v>
      </c>
      <c r="H6" s="71" t="s">
        <v>11</v>
      </c>
    </row>
    <row r="7" spans="1:8" x14ac:dyDescent="0.25">
      <c r="A7" s="72">
        <v>1</v>
      </c>
      <c r="B7" s="70">
        <v>2</v>
      </c>
      <c r="C7" s="70">
        <v>3</v>
      </c>
      <c r="D7" s="70">
        <v>4</v>
      </c>
      <c r="E7" s="70">
        <v>5</v>
      </c>
      <c r="F7" s="70">
        <v>6</v>
      </c>
      <c r="G7" s="70">
        <v>7</v>
      </c>
      <c r="H7" s="70">
        <v>8</v>
      </c>
    </row>
    <row r="8" spans="1:8" ht="42.75" x14ac:dyDescent="0.25">
      <c r="A8" s="22" t="s">
        <v>72</v>
      </c>
      <c r="B8" s="17" t="s">
        <v>71</v>
      </c>
      <c r="C8" s="77">
        <f>SUM(C9:C36)</f>
        <v>1023132112.66</v>
      </c>
      <c r="D8" s="77">
        <f t="shared" ref="D8:H8" si="0">SUM(D9:D36)</f>
        <v>1011941598.8200001</v>
      </c>
      <c r="E8" s="77">
        <f t="shared" si="0"/>
        <v>1041140711</v>
      </c>
      <c r="F8" s="77">
        <f t="shared" si="0"/>
        <v>924983711</v>
      </c>
      <c r="G8" s="77">
        <f t="shared" si="0"/>
        <v>901480019</v>
      </c>
      <c r="H8" s="77">
        <f t="shared" si="0"/>
        <v>901480019</v>
      </c>
    </row>
    <row r="9" spans="1:8" ht="45" x14ac:dyDescent="0.25">
      <c r="A9" s="75">
        <v>2102</v>
      </c>
      <c r="B9" s="67" t="s">
        <v>153</v>
      </c>
      <c r="C9" s="76">
        <f>Лист1!N65+Лист1!N131+Лист1!N218</f>
        <v>3029089.8</v>
      </c>
      <c r="D9" s="76">
        <f>Лист1!O65+Лист1!O131+Лист1!O218</f>
        <v>3029089.8</v>
      </c>
      <c r="E9" s="76">
        <f>Лист1!P65+Лист1!P131+Лист1!P218</f>
        <v>1609119</v>
      </c>
      <c r="F9" s="76">
        <f>Лист1!Q65+Лист1!Q131+Лист1!Q218</f>
        <v>1594551</v>
      </c>
      <c r="G9" s="76">
        <f>Лист1!R65+Лист1!R131+Лист1!R218</f>
        <v>1584551</v>
      </c>
      <c r="H9" s="76">
        <f>Лист1!S65+Лист1!S131+Лист1!S218</f>
        <v>1584551</v>
      </c>
    </row>
    <row r="10" spans="1:8" ht="30" x14ac:dyDescent="0.25">
      <c r="A10" s="67">
        <v>2104</v>
      </c>
      <c r="B10" s="67" t="s">
        <v>460</v>
      </c>
      <c r="C10" s="76">
        <f>Лист1!N49</f>
        <v>730000</v>
      </c>
      <c r="D10" s="76">
        <f>Лист1!O49</f>
        <v>730000</v>
      </c>
      <c r="E10" s="76">
        <f>Лист1!P49</f>
        <v>2260671</v>
      </c>
      <c r="F10" s="76">
        <f>Лист1!Q49</f>
        <v>198000</v>
      </c>
      <c r="G10" s="76">
        <f>Лист1!R49</f>
        <v>150000</v>
      </c>
      <c r="H10" s="76">
        <f>Лист1!S49</f>
        <v>150000</v>
      </c>
    </row>
    <row r="11" spans="1:8" ht="45" x14ac:dyDescent="0.25">
      <c r="A11" s="67">
        <v>2105</v>
      </c>
      <c r="B11" s="67" t="s">
        <v>244</v>
      </c>
      <c r="C11" s="76">
        <f>Лист1!N132</f>
        <v>8210239.54</v>
      </c>
      <c r="D11" s="76">
        <f>Лист1!O132</f>
        <v>8210239.54</v>
      </c>
      <c r="E11" s="76">
        <f>Лист1!P132</f>
        <v>1102203</v>
      </c>
      <c r="F11" s="76">
        <f>Лист1!Q132</f>
        <v>0</v>
      </c>
      <c r="G11" s="76">
        <f>Лист1!R132</f>
        <v>0</v>
      </c>
      <c r="H11" s="76">
        <f>Лист1!S132</f>
        <v>0</v>
      </c>
    </row>
    <row r="12" spans="1:8" ht="105" x14ac:dyDescent="0.25">
      <c r="A12" s="10">
        <v>2106</v>
      </c>
      <c r="B12" s="10" t="s">
        <v>256</v>
      </c>
      <c r="C12" s="76">
        <f>Лист1!N135</f>
        <v>135529445.52000001</v>
      </c>
      <c r="D12" s="76">
        <f>Лист1!O135</f>
        <v>135366435.52000001</v>
      </c>
      <c r="E12" s="76">
        <f>Лист1!P135</f>
        <v>65847319</v>
      </c>
      <c r="F12" s="76">
        <f>Лист1!Q135</f>
        <v>61622434</v>
      </c>
      <c r="G12" s="76">
        <f>Лист1!R135</f>
        <v>62713107</v>
      </c>
      <c r="H12" s="76">
        <f>Лист1!S135</f>
        <v>62713107</v>
      </c>
    </row>
    <row r="13" spans="1:8" ht="75" x14ac:dyDescent="0.25">
      <c r="A13" s="67">
        <v>2107</v>
      </c>
      <c r="B13" s="67" t="s">
        <v>48</v>
      </c>
      <c r="C13" s="76">
        <f>Лист1!N138+Лист1!N67+Лист1!N53+Лист1!N11</f>
        <v>16667308.029999999</v>
      </c>
      <c r="D13" s="76">
        <f>Лист1!O138+Лист1!O67+Лист1!O53+Лист1!O11</f>
        <v>16334325.33</v>
      </c>
      <c r="E13" s="76">
        <f>Лист1!P138+Лист1!P67+Лист1!P53+Лист1!P11</f>
        <v>10702455</v>
      </c>
      <c r="F13" s="76">
        <f>Лист1!Q138+Лист1!Q67+Лист1!Q53+Лист1!Q11</f>
        <v>4913427</v>
      </c>
      <c r="G13" s="76">
        <f>Лист1!R138+Лист1!R67+Лист1!R53+Лист1!R11</f>
        <v>4811427</v>
      </c>
      <c r="H13" s="76">
        <f>Лист1!S138+Лист1!S67+Лист1!S53+Лист1!S11</f>
        <v>4811427</v>
      </c>
    </row>
    <row r="14" spans="1:8" ht="30" x14ac:dyDescent="0.25">
      <c r="A14" s="67">
        <v>2108</v>
      </c>
      <c r="B14" s="67" t="s">
        <v>270</v>
      </c>
      <c r="C14" s="76">
        <f>Лист1!N140</f>
        <v>33322000</v>
      </c>
      <c r="D14" s="76">
        <f>Лист1!O140</f>
        <v>33322000</v>
      </c>
      <c r="E14" s="76">
        <f>Лист1!P140</f>
        <v>49378000</v>
      </c>
      <c r="F14" s="76">
        <f>Лист1!Q140</f>
        <v>41000000</v>
      </c>
      <c r="G14" s="76">
        <f>Лист1!R140</f>
        <v>46600000</v>
      </c>
      <c r="H14" s="76">
        <f>Лист1!S140</f>
        <v>46600000</v>
      </c>
    </row>
    <row r="15" spans="1:8" ht="30" x14ac:dyDescent="0.25">
      <c r="A15" s="67">
        <v>2111</v>
      </c>
      <c r="B15" s="67" t="s">
        <v>162</v>
      </c>
      <c r="C15" s="76">
        <f>Лист1!N80</f>
        <v>25699507.550000001</v>
      </c>
      <c r="D15" s="76">
        <f>Лист1!O80</f>
        <v>25633240.859999999</v>
      </c>
      <c r="E15" s="76">
        <f>Лист1!P80</f>
        <v>31497912</v>
      </c>
      <c r="F15" s="76">
        <f>Лист1!Q80</f>
        <v>30307135</v>
      </c>
      <c r="G15" s="76">
        <f>Лист1!R80</f>
        <v>29950292</v>
      </c>
      <c r="H15" s="76">
        <f>Лист1!S80</f>
        <v>29950292</v>
      </c>
    </row>
    <row r="16" spans="1:8" x14ac:dyDescent="0.25">
      <c r="A16" s="67">
        <v>2115</v>
      </c>
      <c r="B16" s="67" t="s">
        <v>177</v>
      </c>
      <c r="C16" s="76">
        <f>Лист1!N84</f>
        <v>10282964.449999999</v>
      </c>
      <c r="D16" s="76">
        <f>Лист1!O84</f>
        <v>10279957.869999999</v>
      </c>
      <c r="E16" s="76">
        <f>Лист1!P84</f>
        <v>375000</v>
      </c>
      <c r="F16" s="76">
        <f>Лист1!Q84</f>
        <v>10000</v>
      </c>
      <c r="G16" s="76">
        <f>Лист1!R84</f>
        <v>0</v>
      </c>
      <c r="H16" s="76">
        <f>Лист1!S84</f>
        <v>0</v>
      </c>
    </row>
    <row r="17" spans="1:8" ht="165" x14ac:dyDescent="0.25">
      <c r="A17" s="67">
        <v>2117</v>
      </c>
      <c r="B17" s="67" t="s">
        <v>186</v>
      </c>
      <c r="C17" s="76">
        <f>Лист1!N90+Лист1!N181</f>
        <v>387642483.69</v>
      </c>
      <c r="D17" s="76">
        <f>Лист1!O90+Лист1!O181</f>
        <v>387082790.74000001</v>
      </c>
      <c r="E17" s="76">
        <f>Лист1!P90+Лист1!P181</f>
        <v>462585133</v>
      </c>
      <c r="F17" s="76">
        <f>Лист1!Q90+Лист1!Q181</f>
        <v>414586806</v>
      </c>
      <c r="G17" s="76">
        <f>Лист1!R90+Лист1!R181</f>
        <v>385708591</v>
      </c>
      <c r="H17" s="76">
        <f>Лист1!S90+Лист1!S181</f>
        <v>385708591</v>
      </c>
    </row>
    <row r="18" spans="1:8" ht="30" x14ac:dyDescent="0.25">
      <c r="A18" s="67">
        <v>2119</v>
      </c>
      <c r="B18" s="67" t="s">
        <v>280</v>
      </c>
      <c r="C18" s="76">
        <f>Лист1!N142</f>
        <v>7255600</v>
      </c>
      <c r="D18" s="76">
        <f>Лист1!O142</f>
        <v>7255600</v>
      </c>
      <c r="E18" s="76">
        <f>Лист1!P142</f>
        <v>7699000</v>
      </c>
      <c r="F18" s="76">
        <f>Лист1!Q142</f>
        <v>7594300</v>
      </c>
      <c r="G18" s="76">
        <f>Лист1!R142</f>
        <v>7594300</v>
      </c>
      <c r="H18" s="76">
        <f>Лист1!S142</f>
        <v>7594300</v>
      </c>
    </row>
    <row r="19" spans="1:8" ht="30" x14ac:dyDescent="0.25">
      <c r="A19" s="67">
        <v>2120</v>
      </c>
      <c r="B19" s="67" t="s">
        <v>351</v>
      </c>
      <c r="C19" s="76">
        <f>Лист1!N184</f>
        <v>32851188.129999999</v>
      </c>
      <c r="D19" s="76">
        <f>Лист1!O184</f>
        <v>32784377.41</v>
      </c>
      <c r="E19" s="76">
        <f>Лист1!P184</f>
        <v>37357197</v>
      </c>
      <c r="F19" s="76">
        <f>Лист1!Q184</f>
        <v>35018057</v>
      </c>
      <c r="G19" s="76">
        <f>Лист1!R184</f>
        <v>34309757</v>
      </c>
      <c r="H19" s="76">
        <f>Лист1!S184</f>
        <v>34309757</v>
      </c>
    </row>
    <row r="20" spans="1:8" ht="30" x14ac:dyDescent="0.25">
      <c r="A20" s="67">
        <v>2121</v>
      </c>
      <c r="B20" s="67" t="s">
        <v>461</v>
      </c>
      <c r="C20" s="76">
        <f>Лист1!N189</f>
        <v>39580336.75</v>
      </c>
      <c r="D20" s="76">
        <f>Лист1!O189</f>
        <v>39543780.950000003</v>
      </c>
      <c r="E20" s="76">
        <f>Лист1!P189</f>
        <v>42506236</v>
      </c>
      <c r="F20" s="76">
        <f>Лист1!Q189</f>
        <v>39592119</v>
      </c>
      <c r="G20" s="76">
        <f>Лист1!R189</f>
        <v>38460226</v>
      </c>
      <c r="H20" s="76">
        <f>Лист1!S189</f>
        <v>38460226</v>
      </c>
    </row>
    <row r="21" spans="1:8" ht="45" x14ac:dyDescent="0.25">
      <c r="A21" s="67">
        <v>2124</v>
      </c>
      <c r="B21" s="67" t="s">
        <v>342</v>
      </c>
      <c r="C21" s="76">
        <f>Лист1!N167+Лист1!N144</f>
        <v>74724907.670000002</v>
      </c>
      <c r="D21" s="76">
        <f>Лист1!O167+Лист1!O144</f>
        <v>68778359.540000007</v>
      </c>
      <c r="E21" s="76">
        <f>Лист1!P167+Лист1!P144</f>
        <v>76457157</v>
      </c>
      <c r="F21" s="76">
        <f>Лист1!Q167+Лист1!Q144</f>
        <v>69960165</v>
      </c>
      <c r="G21" s="76">
        <f>Лист1!R167+Лист1!R144</f>
        <v>67611609</v>
      </c>
      <c r="H21" s="76">
        <f>Лист1!S167+Лист1!S144</f>
        <v>67611609</v>
      </c>
    </row>
    <row r="22" spans="1:8" ht="30" x14ac:dyDescent="0.25">
      <c r="A22" s="67">
        <v>2125</v>
      </c>
      <c r="B22" s="67" t="s">
        <v>283</v>
      </c>
      <c r="C22" s="76">
        <f>Лист1!N146</f>
        <v>73238.539999999994</v>
      </c>
      <c r="D22" s="76">
        <f>Лист1!O146</f>
        <v>73238.539999999994</v>
      </c>
      <c r="E22" s="76">
        <f>Лист1!P146</f>
        <v>73900</v>
      </c>
      <c r="F22" s="76">
        <f>Лист1!Q146</f>
        <v>73900</v>
      </c>
      <c r="G22" s="76">
        <f>Лист1!R146</f>
        <v>73900</v>
      </c>
      <c r="H22" s="76">
        <f>Лист1!S146</f>
        <v>73900</v>
      </c>
    </row>
    <row r="23" spans="1:8" x14ac:dyDescent="0.25">
      <c r="A23" s="67">
        <v>2126</v>
      </c>
      <c r="B23" s="67" t="s">
        <v>52</v>
      </c>
      <c r="C23" s="76">
        <f>Лист1!N14</f>
        <v>4301534.1099999994</v>
      </c>
      <c r="D23" s="76">
        <f>Лист1!O14</f>
        <v>3040241.11</v>
      </c>
      <c r="E23" s="76">
        <f>Лист1!P14</f>
        <v>3381959</v>
      </c>
      <c r="F23" s="76">
        <f>Лист1!Q14</f>
        <v>3381959</v>
      </c>
      <c r="G23" s="76">
        <f>Лист1!R14</f>
        <v>3381959</v>
      </c>
      <c r="H23" s="76">
        <f>Лист1!S14</f>
        <v>3381959</v>
      </c>
    </row>
    <row r="24" spans="1:8" x14ac:dyDescent="0.25">
      <c r="A24" s="67">
        <v>2127</v>
      </c>
      <c r="B24" s="67" t="s">
        <v>462</v>
      </c>
      <c r="C24" s="76">
        <f>Лист1!N148</f>
        <v>749499.19</v>
      </c>
      <c r="D24" s="76">
        <f>Лист1!O148</f>
        <v>749499.19</v>
      </c>
      <c r="E24" s="76">
        <f>Лист1!P148</f>
        <v>867150</v>
      </c>
      <c r="F24" s="76">
        <f>Лист1!Q148</f>
        <v>700000</v>
      </c>
      <c r="G24" s="76">
        <f>Лист1!R148</f>
        <v>800000</v>
      </c>
      <c r="H24" s="76">
        <f>Лист1!S148</f>
        <v>800000</v>
      </c>
    </row>
    <row r="25" spans="1:8" x14ac:dyDescent="0.25">
      <c r="A25" s="67">
        <v>2128</v>
      </c>
      <c r="B25" s="67" t="s">
        <v>463</v>
      </c>
      <c r="C25" s="76">
        <f>Лист1!N150</f>
        <v>0</v>
      </c>
      <c r="D25" s="76">
        <f>Лист1!O150</f>
        <v>0</v>
      </c>
      <c r="E25" s="76">
        <f>Лист1!P150</f>
        <v>0</v>
      </c>
      <c r="F25" s="76">
        <f>Лист1!Q150</f>
        <v>0</v>
      </c>
      <c r="G25" s="76">
        <f>Лист1!R150</f>
        <v>0</v>
      </c>
      <c r="H25" s="76">
        <f>Лист1!S150</f>
        <v>0</v>
      </c>
    </row>
    <row r="26" spans="1:8" ht="165" x14ac:dyDescent="0.25">
      <c r="A26" s="67">
        <v>2129</v>
      </c>
      <c r="B26" s="67" t="s">
        <v>316</v>
      </c>
      <c r="C26" s="76">
        <f>Лист1!N153</f>
        <v>83364624.870000005</v>
      </c>
      <c r="D26" s="76">
        <f>Лист1!O153</f>
        <v>83076939.760000005</v>
      </c>
      <c r="E26" s="76">
        <f>Лист1!P153</f>
        <v>53417190</v>
      </c>
      <c r="F26" s="76">
        <f>Лист1!Q153</f>
        <v>39053925</v>
      </c>
      <c r="G26" s="76">
        <f>Лист1!R153</f>
        <v>43188902</v>
      </c>
      <c r="H26" s="76">
        <f>Лист1!S153</f>
        <v>43188902</v>
      </c>
    </row>
    <row r="27" spans="1:8" ht="180" x14ac:dyDescent="0.25">
      <c r="A27" s="67">
        <v>2130</v>
      </c>
      <c r="B27" s="67" t="s">
        <v>136</v>
      </c>
      <c r="C27" s="76">
        <f>Лист1!N54+Лист1!N201</f>
        <v>3175246.02</v>
      </c>
      <c r="D27" s="76">
        <f>Лист1!O54+Лист1!O201</f>
        <v>3175246.02</v>
      </c>
      <c r="E27" s="76">
        <f>Лист1!P54+Лист1!P201</f>
        <v>2269595</v>
      </c>
      <c r="F27" s="76">
        <f>Лист1!Q54+Лист1!Q201</f>
        <v>100000</v>
      </c>
      <c r="G27" s="76">
        <f>Лист1!R54+Лист1!R201</f>
        <v>100000</v>
      </c>
      <c r="H27" s="76">
        <f>Лист1!S54+Лист1!S201</f>
        <v>100000</v>
      </c>
    </row>
    <row r="28" spans="1:8" ht="30" x14ac:dyDescent="0.25">
      <c r="A28" s="67">
        <v>2131</v>
      </c>
      <c r="B28" s="67" t="s">
        <v>464</v>
      </c>
      <c r="C28" s="76">
        <f>Лист1!N203</f>
        <v>167000</v>
      </c>
      <c r="D28" s="76">
        <f>Лист1!O203</f>
        <v>142000</v>
      </c>
      <c r="E28" s="76">
        <f>Лист1!P203</f>
        <v>300000</v>
      </c>
      <c r="F28" s="76">
        <f>Лист1!Q203</f>
        <v>38681</v>
      </c>
      <c r="G28" s="76">
        <f>Лист1!R203</f>
        <v>0</v>
      </c>
      <c r="H28" s="76">
        <f>Лист1!S203</f>
        <v>0</v>
      </c>
    </row>
    <row r="29" spans="1:8" ht="61.5" customHeight="1" x14ac:dyDescent="0.25">
      <c r="A29" s="67">
        <v>2138</v>
      </c>
      <c r="B29" s="67" t="s">
        <v>465</v>
      </c>
      <c r="C29" s="76">
        <f>Лист1!N205+Лист1!N16</f>
        <v>1808288.65</v>
      </c>
      <c r="D29" s="76">
        <f>Лист1!O205+Лист1!O16</f>
        <v>1808288.65</v>
      </c>
      <c r="E29" s="76">
        <f>Лист1!P205+Лист1!P16</f>
        <v>409534</v>
      </c>
      <c r="F29" s="76">
        <f>Лист1!Q205+Лист1!Q16</f>
        <v>399500</v>
      </c>
      <c r="G29" s="76">
        <f>Лист1!R205+Лист1!R16</f>
        <v>399500</v>
      </c>
      <c r="H29" s="76">
        <f>Лист1!S205+Лист1!S16</f>
        <v>399500</v>
      </c>
    </row>
    <row r="30" spans="1:8" ht="30" x14ac:dyDescent="0.25">
      <c r="A30" s="67">
        <v>2139</v>
      </c>
      <c r="B30" s="67" t="s">
        <v>334</v>
      </c>
      <c r="C30" s="76">
        <f>Лист1!N171</f>
        <v>16444250.26</v>
      </c>
      <c r="D30" s="76">
        <f>Лист1!O171</f>
        <v>15403013.57</v>
      </c>
      <c r="E30" s="76">
        <f>Лист1!P171</f>
        <v>17331916</v>
      </c>
      <c r="F30" s="76">
        <f>Лист1!Q171</f>
        <v>16604013</v>
      </c>
      <c r="G30" s="76">
        <f>Лист1!R171</f>
        <v>16435973</v>
      </c>
      <c r="H30" s="76">
        <f>Лист1!S171</f>
        <v>16435973</v>
      </c>
    </row>
    <row r="31" spans="1:8" ht="30" x14ac:dyDescent="0.25">
      <c r="A31" s="97">
        <v>2141</v>
      </c>
      <c r="B31" s="97" t="str">
        <f>Лист1!B35</f>
        <v>поддержка деятельности некоммерческих организаций, за исключением социально ориентированных некоммерческих организаций</v>
      </c>
      <c r="C31" s="76">
        <f>Лист1!N35</f>
        <v>225577.5</v>
      </c>
      <c r="D31" s="76">
        <f>Лист1!O35</f>
        <v>225577.5</v>
      </c>
      <c r="E31" s="76">
        <f>Лист1!P35</f>
        <v>267333</v>
      </c>
      <c r="F31" s="76">
        <f>Лист1!Q35</f>
        <v>267333</v>
      </c>
      <c r="G31" s="76">
        <f>Лист1!R35</f>
        <v>267333</v>
      </c>
      <c r="H31" s="76">
        <f>Лист1!S35</f>
        <v>267333</v>
      </c>
    </row>
    <row r="32" spans="1:8" ht="24" customHeight="1" x14ac:dyDescent="0.25">
      <c r="A32" s="67">
        <v>2201</v>
      </c>
      <c r="B32" s="67" t="str">
        <f>Лист1!B27</f>
        <v xml:space="preserve">финансирование органов местного самоуправления  </v>
      </c>
      <c r="C32" s="76">
        <f>Лист1!N27+Лист1!N101+Лист1!N119+Лист1!N157+Лист1!N175+Лист1!N194+Лист1!N210+Лист1!N214</f>
        <v>59559359.809999995</v>
      </c>
      <c r="D32" s="76">
        <f>Лист1!O27+Лист1!O101+Лист1!O119+Лист1!O157+Лист1!O175+Лист1!O194+Лист1!O210+Лист1!O214</f>
        <v>59290503.710000001</v>
      </c>
      <c r="E32" s="76">
        <f>Лист1!P27+Лист1!P101+Лист1!P119+Лист1!P157+Лист1!P175+Лист1!P194+Лист1!P210+Лист1!P214</f>
        <v>79650650</v>
      </c>
      <c r="F32" s="76">
        <f>Лист1!Q27+Лист1!Q101+Лист1!Q119+Лист1!Q157+Лист1!Q175+Лист1!Q194+Лист1!Q210+Лист1!Q214</f>
        <v>71796506</v>
      </c>
      <c r="G32" s="76">
        <f>Лист1!R27+Лист1!R101+Лист1!R119+Лист1!R157+Лист1!R175+Лист1!R194+Лист1!R210+Лист1!R214</f>
        <v>71417692</v>
      </c>
      <c r="H32" s="76">
        <f>Лист1!S27+Лист1!S101+Лист1!S119+Лист1!S157+Лист1!S175+Лист1!S194+Лист1!S210+Лист1!S214</f>
        <v>71417692</v>
      </c>
    </row>
    <row r="33" spans="1:8" x14ac:dyDescent="0.25">
      <c r="A33" s="67">
        <v>2202</v>
      </c>
      <c r="B33" s="67" t="s">
        <v>466</v>
      </c>
      <c r="C33" s="76">
        <f>Лист1!N74</f>
        <v>948250</v>
      </c>
      <c r="D33" s="76">
        <f>Лист1!O74</f>
        <v>948249.76</v>
      </c>
      <c r="E33" s="76">
        <f>Лист1!P74</f>
        <v>6000</v>
      </c>
      <c r="F33" s="76">
        <f>Лист1!Q74</f>
        <v>0</v>
      </c>
      <c r="G33" s="76">
        <f>Лист1!R74</f>
        <v>0</v>
      </c>
      <c r="H33" s="76">
        <f>Лист1!S74</f>
        <v>0</v>
      </c>
    </row>
    <row r="34" spans="1:8" ht="60" x14ac:dyDescent="0.25">
      <c r="A34" s="68">
        <v>2206</v>
      </c>
      <c r="B34" s="67" t="s">
        <v>453</v>
      </c>
      <c r="C34" s="76">
        <f>Лист1!N31+Лист1!N103+Лист1!N159+Лист1!N177</f>
        <v>75213683.980000004</v>
      </c>
      <c r="D34" s="76">
        <f>Лист1!O31+Лист1!O103+Лист1!O159+Лист1!O177</f>
        <v>74082298.560000002</v>
      </c>
      <c r="E34" s="76">
        <f>Лист1!P31+Лист1!P103+Лист1!P159+Лист1!P177</f>
        <v>87462282</v>
      </c>
      <c r="F34" s="76">
        <f>Лист1!Q31+Лист1!Q103+Лист1!Q159+Лист1!Q177</f>
        <v>86170900</v>
      </c>
      <c r="G34" s="76">
        <f>Лист1!R31+Лист1!R103+Лист1!R159+Лист1!R177</f>
        <v>85920900</v>
      </c>
      <c r="H34" s="76">
        <f>Лист1!S31+Лист1!S103+Лист1!S159+Лист1!S177</f>
        <v>85920900</v>
      </c>
    </row>
    <row r="35" spans="1:8" ht="75" x14ac:dyDescent="0.25">
      <c r="A35" s="67">
        <v>2211</v>
      </c>
      <c r="B35" s="97" t="s">
        <v>468</v>
      </c>
      <c r="C35" s="76">
        <f>Лист1!N33</f>
        <v>501453.6</v>
      </c>
      <c r="D35" s="76">
        <f>Лист1!O33</f>
        <v>501453.6</v>
      </c>
      <c r="E35" s="76">
        <f>Лист1!P33</f>
        <v>6325800</v>
      </c>
      <c r="F35" s="76">
        <f>Лист1!Q33</f>
        <v>0</v>
      </c>
      <c r="G35" s="76">
        <f>Лист1!R33</f>
        <v>0</v>
      </c>
      <c r="H35" s="76">
        <f>Лист1!S33</f>
        <v>0</v>
      </c>
    </row>
    <row r="36" spans="1:8" ht="30" x14ac:dyDescent="0.25">
      <c r="A36" s="97">
        <v>2218</v>
      </c>
      <c r="B36" s="97" t="s">
        <v>417</v>
      </c>
      <c r="C36" s="76">
        <f>Лист1!N121</f>
        <v>1075035</v>
      </c>
      <c r="D36" s="76">
        <f>Лист1!O121</f>
        <v>1074851.29</v>
      </c>
      <c r="E36" s="76">
        <f>Лист1!P121</f>
        <v>0</v>
      </c>
      <c r="F36" s="76">
        <f>Лист1!Q121</f>
        <v>0</v>
      </c>
      <c r="G36" s="76">
        <f>Лист1!R121</f>
        <v>0</v>
      </c>
      <c r="H36" s="76">
        <f>Лист1!S121</f>
        <v>0</v>
      </c>
    </row>
    <row r="37" spans="1:8" ht="57" x14ac:dyDescent="0.25">
      <c r="A37" s="17" t="s">
        <v>70</v>
      </c>
      <c r="B37" s="17" t="s">
        <v>69</v>
      </c>
      <c r="C37" s="77">
        <f t="shared" ref="C37:H37" si="1">SUM(C38:C47)</f>
        <v>1147295868.4300001</v>
      </c>
      <c r="D37" s="77">
        <f t="shared" si="1"/>
        <v>1120443355.03</v>
      </c>
      <c r="E37" s="77">
        <f t="shared" si="1"/>
        <v>1096296100</v>
      </c>
      <c r="F37" s="77">
        <f t="shared" si="1"/>
        <v>1088650500</v>
      </c>
      <c r="G37" s="77">
        <f t="shared" si="1"/>
        <v>1058008900</v>
      </c>
      <c r="H37" s="77">
        <f t="shared" si="1"/>
        <v>1058008900</v>
      </c>
    </row>
    <row r="38" spans="1:8" x14ac:dyDescent="0.25">
      <c r="A38" s="67">
        <v>2603</v>
      </c>
      <c r="B38" s="67" t="s">
        <v>455</v>
      </c>
      <c r="C38" s="76">
        <f>Лист1!N44</f>
        <v>258800</v>
      </c>
      <c r="D38" s="76">
        <f>Лист1!O44</f>
        <v>195149.8</v>
      </c>
      <c r="E38" s="76">
        <f>Лист1!P44</f>
        <v>46400</v>
      </c>
      <c r="F38" s="76">
        <f>Лист1!Q44</f>
        <v>48900</v>
      </c>
      <c r="G38" s="76">
        <f>Лист1!R44</f>
        <v>0</v>
      </c>
      <c r="H38" s="76">
        <f>Лист1!S44</f>
        <v>0</v>
      </c>
    </row>
    <row r="39" spans="1:8" x14ac:dyDescent="0.25">
      <c r="A39" s="10">
        <v>2605</v>
      </c>
      <c r="B39" s="10" t="s">
        <v>454</v>
      </c>
      <c r="C39" s="76">
        <f>Лист1!N37</f>
        <v>238000</v>
      </c>
      <c r="D39" s="76">
        <f>Лист1!O37</f>
        <v>237991.43</v>
      </c>
      <c r="E39" s="76">
        <f>Лист1!P37</f>
        <v>254300</v>
      </c>
      <c r="F39" s="76">
        <f>Лист1!Q37</f>
        <v>254300</v>
      </c>
      <c r="G39" s="76">
        <f>Лист1!R37</f>
        <v>254300</v>
      </c>
      <c r="H39" s="76">
        <f>Лист1!S37</f>
        <v>254300</v>
      </c>
    </row>
    <row r="40" spans="1:8" ht="135" x14ac:dyDescent="0.25">
      <c r="A40" s="10">
        <v>2622</v>
      </c>
      <c r="B40" s="10" t="s">
        <v>469</v>
      </c>
      <c r="C40" s="76">
        <f>Лист1!N106+Лист1!N108+Лист1!N111+Лист1!N113</f>
        <v>829421230</v>
      </c>
      <c r="D40" s="76">
        <f>Лист1!O106+Лист1!O108+Лист1!O111+Лист1!O113</f>
        <v>820451084.66999996</v>
      </c>
      <c r="E40" s="76">
        <f>Лист1!P106+Лист1!P108+Лист1!P111+Лист1!P113</f>
        <v>923060200</v>
      </c>
      <c r="F40" s="76">
        <f>Лист1!Q106+Лист1!Q108+Лист1!Q111+Лист1!Q113</f>
        <v>923060200</v>
      </c>
      <c r="G40" s="76">
        <f>Лист1!R106+Лист1!R108+Лист1!R111+Лист1!R113</f>
        <v>923060200</v>
      </c>
      <c r="H40" s="76">
        <f>Лист1!S106+Лист1!S108+Лист1!S111+Лист1!S113</f>
        <v>923060200</v>
      </c>
    </row>
    <row r="41" spans="1:8" ht="30" x14ac:dyDescent="0.25">
      <c r="A41" s="67">
        <v>2628</v>
      </c>
      <c r="B41" s="67" t="s">
        <v>456</v>
      </c>
      <c r="C41" s="76">
        <f>Лист1!N61</f>
        <v>85792640.829999998</v>
      </c>
      <c r="D41" s="76">
        <f>Лист1!O61</f>
        <v>80802525</v>
      </c>
      <c r="E41" s="76">
        <f>Лист1!P61</f>
        <v>64244500</v>
      </c>
      <c r="F41" s="76">
        <f>Лист1!Q61</f>
        <v>56596400</v>
      </c>
      <c r="G41" s="76">
        <f>Лист1!R61</f>
        <v>26003700</v>
      </c>
      <c r="H41" s="76">
        <f>Лист1!S61</f>
        <v>26003700</v>
      </c>
    </row>
    <row r="42" spans="1:8" ht="180" x14ac:dyDescent="0.25">
      <c r="A42" s="10">
        <v>2640</v>
      </c>
      <c r="B42" s="10" t="s">
        <v>470</v>
      </c>
      <c r="C42" s="76">
        <f>Лист1!N110+Лист1!N125+Лист1!N127+Лист1!N128</f>
        <v>119308143.59999999</v>
      </c>
      <c r="D42" s="76">
        <f>Лист1!O110+Лист1!O125+Лист1!O127+Лист1!O128</f>
        <v>119139983.62</v>
      </c>
      <c r="E42" s="76">
        <f>Лист1!P110+Лист1!P125+Лист1!P127+Лист1!P128</f>
        <v>2295000</v>
      </c>
      <c r="F42" s="76">
        <f>Лист1!Q110+Лист1!Q125+Лист1!Q127+Лист1!Q128</f>
        <v>2295000</v>
      </c>
      <c r="G42" s="76">
        <f>Лист1!R110+Лист1!R125+Лист1!R127+Лист1!R128</f>
        <v>2295000</v>
      </c>
      <c r="H42" s="76">
        <f>Лист1!S110+Лист1!S125+Лист1!S127+Лист1!S128</f>
        <v>2295000</v>
      </c>
    </row>
    <row r="43" spans="1:8" ht="75" x14ac:dyDescent="0.25">
      <c r="A43" s="67">
        <v>2641</v>
      </c>
      <c r="B43" s="67" t="s">
        <v>471</v>
      </c>
      <c r="C43" s="76">
        <f>Лист1!N39+Лист1!N40+Лист1!N42</f>
        <v>2420400</v>
      </c>
      <c r="D43" s="76">
        <f>Лист1!O39+Лист1!O40+Лист1!O42</f>
        <v>2331947.13</v>
      </c>
      <c r="E43" s="76">
        <f>Лист1!P39+Лист1!P40+Лист1!P42</f>
        <v>2828800</v>
      </c>
      <c r="F43" s="76">
        <f>Лист1!Q39+Лист1!Q40+Лист1!Q42</f>
        <v>2828800</v>
      </c>
      <c r="G43" s="76">
        <f>Лист1!R39+Лист1!R40+Лист1!R42</f>
        <v>2828800</v>
      </c>
      <c r="H43" s="76">
        <f>Лист1!S39+Лист1!S40+Лист1!S42</f>
        <v>2828800</v>
      </c>
    </row>
    <row r="44" spans="1:8" x14ac:dyDescent="0.25">
      <c r="A44" s="67">
        <v>2642</v>
      </c>
      <c r="B44" s="10" t="s">
        <v>457</v>
      </c>
      <c r="C44" s="76">
        <f>Лист1!N116</f>
        <v>5357854</v>
      </c>
      <c r="D44" s="76">
        <f>Лист1!O116</f>
        <v>4925647.74</v>
      </c>
      <c r="E44" s="76">
        <f>Лист1!P116</f>
        <v>7629800</v>
      </c>
      <c r="F44" s="76">
        <f>Лист1!Q116</f>
        <v>7629800</v>
      </c>
      <c r="G44" s="76">
        <f>Лист1!R116</f>
        <v>7629800</v>
      </c>
      <c r="H44" s="76">
        <f>Лист1!S116</f>
        <v>7629800</v>
      </c>
    </row>
    <row r="45" spans="1:8" ht="105" x14ac:dyDescent="0.25">
      <c r="A45" s="115">
        <v>2643</v>
      </c>
      <c r="B45" s="116" t="s">
        <v>476</v>
      </c>
      <c r="C45" s="76">
        <f>Лист1!N115</f>
        <v>9691500</v>
      </c>
      <c r="D45" s="76">
        <f>Лист1!O115</f>
        <v>9691427.6300000008</v>
      </c>
      <c r="E45" s="76">
        <f>Лист1!P115</f>
        <v>12401800</v>
      </c>
      <c r="F45" s="76">
        <f>Лист1!Q115</f>
        <v>12401800</v>
      </c>
      <c r="G45" s="76">
        <f>Лист1!R115</f>
        <v>12401800</v>
      </c>
      <c r="H45" s="76">
        <f>Лист1!S115</f>
        <v>12401800</v>
      </c>
    </row>
    <row r="46" spans="1:8" ht="60" x14ac:dyDescent="0.25">
      <c r="A46" s="10">
        <v>2660</v>
      </c>
      <c r="B46" s="10" t="s">
        <v>459</v>
      </c>
      <c r="C46" s="76">
        <f>Лист1!N163</f>
        <v>1216300</v>
      </c>
      <c r="D46" s="76">
        <f>Лист1!O163</f>
        <v>1216287.94</v>
      </c>
      <c r="E46" s="76">
        <f>Лист1!P163</f>
        <v>1216300</v>
      </c>
      <c r="F46" s="76">
        <f>Лист1!Q163</f>
        <v>1216300</v>
      </c>
      <c r="G46" s="76">
        <f>Лист1!R163</f>
        <v>1216300</v>
      </c>
      <c r="H46" s="76">
        <f>Лист1!S163</f>
        <v>1216300</v>
      </c>
    </row>
    <row r="47" spans="1:8" ht="45" x14ac:dyDescent="0.25">
      <c r="A47" s="67">
        <v>2670</v>
      </c>
      <c r="B47" s="67" t="s">
        <v>458</v>
      </c>
      <c r="C47" s="76">
        <f>Лист1!N162</f>
        <v>93591000</v>
      </c>
      <c r="D47" s="76">
        <f>Лист1!O162</f>
        <v>81451310.069999993</v>
      </c>
      <c r="E47" s="76">
        <f>Лист1!P162</f>
        <v>82319000</v>
      </c>
      <c r="F47" s="76">
        <f>Лист1!Q162</f>
        <v>82319000</v>
      </c>
      <c r="G47" s="76">
        <f>Лист1!R162</f>
        <v>82319000</v>
      </c>
      <c r="H47" s="76">
        <f>Лист1!S162</f>
        <v>82319000</v>
      </c>
    </row>
    <row r="48" spans="1:8" x14ac:dyDescent="0.25">
      <c r="A48" s="22"/>
      <c r="B48" s="79" t="s">
        <v>445</v>
      </c>
      <c r="C48" s="77">
        <f>C8+C37</f>
        <v>2170427981.0900002</v>
      </c>
      <c r="D48" s="77">
        <f>D37+D8</f>
        <v>2132384953.8499999</v>
      </c>
      <c r="E48" s="77">
        <f>E37+E8</f>
        <v>2137436811</v>
      </c>
      <c r="F48" s="77">
        <f>F37+F8</f>
        <v>2013634211</v>
      </c>
      <c r="G48" s="77">
        <f>G37+G8</f>
        <v>1959488919</v>
      </c>
      <c r="H48" s="77">
        <f>H37+H8</f>
        <v>1959488919</v>
      </c>
    </row>
    <row r="49" spans="2:8" x14ac:dyDescent="0.25">
      <c r="B49" s="45" t="s">
        <v>472</v>
      </c>
      <c r="C49" s="57"/>
      <c r="D49" s="57"/>
      <c r="E49" s="57"/>
      <c r="F49" s="57"/>
      <c r="G49" s="57"/>
      <c r="H49" s="57"/>
    </row>
    <row r="50" spans="2:8" x14ac:dyDescent="0.25">
      <c r="C50" s="78">
        <f>C48-C49</f>
        <v>2170427981.0900002</v>
      </c>
      <c r="D50" s="78">
        <f t="shared" ref="D50:H50" si="2">D48-D49</f>
        <v>2132384953.8499999</v>
      </c>
      <c r="E50" s="78">
        <f t="shared" si="2"/>
        <v>2137436811</v>
      </c>
      <c r="F50" s="78">
        <f t="shared" si="2"/>
        <v>2013634211</v>
      </c>
      <c r="G50" s="78">
        <f t="shared" si="2"/>
        <v>1959488919</v>
      </c>
      <c r="H50" s="78">
        <f t="shared" si="2"/>
        <v>1959488919</v>
      </c>
    </row>
    <row r="52" spans="2:8" x14ac:dyDescent="0.25">
      <c r="C52" s="78">
        <v>2197002039.6799998</v>
      </c>
      <c r="D52" s="78">
        <v>2158639125.7800002</v>
      </c>
      <c r="E52" s="78">
        <v>2103817654.3</v>
      </c>
      <c r="F52" s="78">
        <v>1977338403</v>
      </c>
      <c r="G52" s="78">
        <v>1943385003</v>
      </c>
      <c r="H52" s="78">
        <v>1943385003</v>
      </c>
    </row>
    <row r="53" spans="2:8" x14ac:dyDescent="0.25">
      <c r="C53" s="78">
        <f>C50-C52</f>
        <v>-26574058.589999676</v>
      </c>
      <c r="D53" s="78">
        <f t="shared" ref="D53:H53" si="3">D50-D52</f>
        <v>-26254171.930000305</v>
      </c>
      <c r="E53" s="78">
        <f t="shared" si="3"/>
        <v>33619156.700000048</v>
      </c>
      <c r="F53" s="78">
        <f t="shared" si="3"/>
        <v>36295808</v>
      </c>
      <c r="G53" s="78">
        <f t="shared" si="3"/>
        <v>16103916</v>
      </c>
      <c r="H53" s="78">
        <f t="shared" si="3"/>
        <v>16103916</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2019-12-17T08:46:15Z</dcterms:modified>
</cp:coreProperties>
</file>