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S236" i="1" l="1"/>
  <c r="Q236" i="1"/>
  <c r="R236" i="1"/>
  <c r="R199" i="1"/>
  <c r="Q199" i="1"/>
  <c r="P199" i="1"/>
  <c r="S174" i="1" l="1"/>
  <c r="R174" i="1"/>
  <c r="Q174" i="1"/>
  <c r="P174" i="1"/>
  <c r="P173" i="1" s="1"/>
  <c r="S137" i="1"/>
  <c r="R161" i="1"/>
  <c r="Q161" i="1"/>
  <c r="P161" i="1"/>
  <c r="P144" i="1"/>
  <c r="P139" i="1" l="1"/>
  <c r="Q109" i="1" l="1"/>
  <c r="Q90" i="1" s="1"/>
  <c r="S109" i="1"/>
  <c r="R109" i="1"/>
  <c r="P110" i="1"/>
  <c r="Q119" i="1"/>
  <c r="P112" i="1"/>
  <c r="S92" i="1"/>
  <c r="R92" i="1"/>
  <c r="Q92" i="1"/>
  <c r="P92" i="1"/>
  <c r="Q82" i="1" l="1"/>
  <c r="R82" i="1"/>
  <c r="S82" i="1" s="1"/>
  <c r="P82" i="1"/>
  <c r="R59" i="1"/>
  <c r="Q59" i="1"/>
  <c r="P59" i="1"/>
  <c r="Q51" i="1"/>
  <c r="P51" i="1"/>
  <c r="S28" i="1"/>
  <c r="R28" i="1"/>
  <c r="Q28" i="1"/>
  <c r="P28" i="1"/>
  <c r="P37" i="1"/>
  <c r="P11" i="1"/>
  <c r="P137" i="1" l="1"/>
  <c r="P91" i="1" l="1"/>
  <c r="P109" i="1" l="1"/>
  <c r="O14" i="1" l="1"/>
  <c r="O199" i="1" l="1"/>
  <c r="N199" i="1"/>
  <c r="O165" i="1"/>
  <c r="N165" i="1"/>
  <c r="O141" i="1"/>
  <c r="N141" i="1"/>
  <c r="O161" i="1"/>
  <c r="N161" i="1"/>
  <c r="O144" i="1" l="1"/>
  <c r="N144" i="1"/>
  <c r="O139" i="1"/>
  <c r="N139" i="1"/>
  <c r="O119" i="1" l="1"/>
  <c r="N119" i="1"/>
  <c r="O110" i="1"/>
  <c r="N110" i="1"/>
  <c r="O82" i="1"/>
  <c r="N82" i="1"/>
  <c r="O59" i="1"/>
  <c r="N59" i="1"/>
  <c r="O51" i="1"/>
  <c r="N51" i="1"/>
  <c r="O37" i="1"/>
  <c r="N37" i="1"/>
  <c r="O11" i="1"/>
  <c r="N11" i="1"/>
  <c r="O28" i="1"/>
  <c r="N28" i="1"/>
  <c r="O17" i="1" l="1"/>
  <c r="N17" i="1"/>
  <c r="N14" i="1"/>
  <c r="S70" i="1" l="1"/>
  <c r="P70" i="1" l="1"/>
  <c r="R70" i="1"/>
  <c r="Q70" i="1"/>
  <c r="S10" i="1" l="1"/>
  <c r="S37" i="1"/>
  <c r="R37" i="1"/>
  <c r="Q37" i="1"/>
  <c r="R10" i="1" l="1"/>
  <c r="Q10" i="1"/>
  <c r="P10" i="1"/>
  <c r="S207" i="1" l="1"/>
  <c r="R207" i="1"/>
  <c r="Q207" i="1"/>
  <c r="N50" i="1"/>
  <c r="O70" i="1" l="1"/>
  <c r="N70" i="1"/>
  <c r="S58" i="1"/>
  <c r="R58" i="1"/>
  <c r="Q58" i="1"/>
  <c r="P58" i="1"/>
  <c r="O58" i="1"/>
  <c r="N58"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P207" i="1" l="1"/>
  <c r="E11" i="2" l="1"/>
  <c r="E26" i="2"/>
  <c r="H17" i="2" l="1"/>
  <c r="G32" i="2"/>
  <c r="F32" i="2"/>
  <c r="E32" i="2"/>
  <c r="E13" i="2"/>
  <c r="O207" i="1" l="1"/>
  <c r="N207" i="1"/>
  <c r="O174" i="1"/>
  <c r="N174" i="1"/>
  <c r="D26" i="2"/>
  <c r="S125" i="1"/>
  <c r="R125" i="1"/>
  <c r="Q125" i="1"/>
  <c r="P125" i="1"/>
  <c r="O125" i="1"/>
  <c r="N125" i="1"/>
  <c r="O109" i="1"/>
  <c r="N109" i="1"/>
  <c r="D17" i="2"/>
  <c r="C17" i="2"/>
  <c r="O137" i="1" l="1"/>
  <c r="N137" i="1"/>
  <c r="C26" i="2"/>
  <c r="D32" i="2"/>
  <c r="C32" i="2"/>
  <c r="D13" i="2"/>
  <c r="C13" i="2"/>
  <c r="N10" i="1" l="1"/>
  <c r="Q137" i="1"/>
  <c r="R137" i="1"/>
  <c r="H32" i="2" l="1"/>
  <c r="S184" i="1" l="1"/>
  <c r="R184" i="1"/>
  <c r="Q184" i="1"/>
  <c r="P184" i="1"/>
  <c r="O184" i="1"/>
  <c r="N184" i="1"/>
  <c r="H36" i="2" l="1"/>
  <c r="G36" i="2"/>
  <c r="F36" i="2"/>
  <c r="E36" i="2"/>
  <c r="D36" i="2"/>
  <c r="C36" i="2"/>
  <c r="H35" i="2"/>
  <c r="G35" i="2"/>
  <c r="F35" i="2"/>
  <c r="E35" i="2"/>
  <c r="D35" i="2"/>
  <c r="C35" i="2"/>
  <c r="H33" i="2"/>
  <c r="G33" i="2"/>
  <c r="F33" i="2"/>
  <c r="E33" i="2"/>
  <c r="D33" i="2"/>
  <c r="C33" i="2"/>
  <c r="B32" i="2"/>
  <c r="S219" i="1"/>
  <c r="S206" i="1" s="1"/>
  <c r="R219" i="1"/>
  <c r="R206" i="1" s="1"/>
  <c r="Q219" i="1"/>
  <c r="Q206" i="1" s="1"/>
  <c r="P219" i="1"/>
  <c r="O219" i="1"/>
  <c r="N219" i="1"/>
  <c r="P223" i="1"/>
  <c r="P222" i="1" s="1"/>
  <c r="Q223" i="1"/>
  <c r="Q222" i="1" s="1"/>
  <c r="S190" i="1"/>
  <c r="S203" i="1"/>
  <c r="R203" i="1"/>
  <c r="Q203" i="1"/>
  <c r="P203" i="1"/>
  <c r="O203" i="1"/>
  <c r="N203" i="1"/>
  <c r="O173" i="1"/>
  <c r="S164" i="1"/>
  <c r="R164" i="1"/>
  <c r="Q164" i="1"/>
  <c r="P164" i="1"/>
  <c r="O164" i="1"/>
  <c r="N164" i="1"/>
  <c r="N131" i="1"/>
  <c r="O131" i="1"/>
  <c r="P131" i="1"/>
  <c r="Q131" i="1"/>
  <c r="R131" i="1"/>
  <c r="S131" i="1"/>
  <c r="S104" i="1"/>
  <c r="S91" i="1" s="1"/>
  <c r="R104" i="1"/>
  <c r="Q104" i="1"/>
  <c r="F17" i="2" s="1"/>
  <c r="P104" i="1"/>
  <c r="E17" i="2" s="1"/>
  <c r="O104" i="1"/>
  <c r="N104" i="1"/>
  <c r="O91" i="1"/>
  <c r="N91" i="1"/>
  <c r="S66" i="1"/>
  <c r="R66" i="1"/>
  <c r="P66" i="1"/>
  <c r="S27" i="1"/>
  <c r="R27" i="1"/>
  <c r="Q27" i="1"/>
  <c r="P27" i="1"/>
  <c r="O27" i="1"/>
  <c r="N27" i="1"/>
  <c r="Q91" i="1" l="1"/>
  <c r="G17" i="2"/>
  <c r="Q232" i="1"/>
  <c r="S189" i="1"/>
  <c r="P232" i="1"/>
  <c r="N90" i="1"/>
  <c r="N173" i="1"/>
  <c r="S124" i="1"/>
  <c r="O124" i="1"/>
  <c r="R124" i="1"/>
  <c r="N124" i="1"/>
  <c r="Q124" i="1"/>
  <c r="P124" i="1"/>
  <c r="R65" i="1"/>
  <c r="P65" i="1"/>
  <c r="S65" i="1"/>
  <c r="H45" i="2"/>
  <c r="G45" i="2"/>
  <c r="F45" i="2"/>
  <c r="E45" i="2"/>
  <c r="D45" i="2"/>
  <c r="C45" i="2"/>
  <c r="R91" i="1" l="1"/>
  <c r="P190" i="1"/>
  <c r="P189" i="1" s="1"/>
  <c r="S90" i="1"/>
  <c r="P90" i="1" l="1"/>
  <c r="O66" i="1"/>
  <c r="O65" i="1" s="1"/>
  <c r="N66" i="1"/>
  <c r="N65" i="1" l="1"/>
  <c r="H31" i="2"/>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90" i="1" l="1"/>
  <c r="R189" i="1" s="1"/>
  <c r="Q190" i="1"/>
  <c r="Q189" i="1" s="1"/>
  <c r="G41" i="2"/>
  <c r="G15" i="2"/>
  <c r="F15" i="2"/>
  <c r="P206" i="1"/>
  <c r="E27" i="2" l="1"/>
  <c r="E8" i="2" s="1"/>
  <c r="F20" i="2"/>
  <c r="G20" i="2"/>
  <c r="F40" i="2"/>
  <c r="R90" i="1"/>
  <c r="G40" i="2"/>
  <c r="O206" i="1"/>
  <c r="D29" i="2"/>
  <c r="C29" i="2"/>
  <c r="O190" i="1"/>
  <c r="O189" i="1" s="1"/>
  <c r="N190" i="1"/>
  <c r="N189" i="1" s="1"/>
  <c r="D22" i="2"/>
  <c r="C22" i="2"/>
  <c r="N206" i="1" l="1"/>
  <c r="C20" i="2"/>
  <c r="D20" i="2"/>
  <c r="C27" i="2"/>
  <c r="D27" i="2"/>
  <c r="D15" i="2"/>
  <c r="C15" i="2"/>
  <c r="C8" i="2" l="1"/>
  <c r="D8" i="2"/>
  <c r="O10" i="1"/>
  <c r="O9" i="1" l="1"/>
  <c r="F37" i="2"/>
  <c r="G37" i="2"/>
  <c r="E37" i="2"/>
  <c r="E48" i="2" s="1"/>
  <c r="H37" i="2"/>
  <c r="D37" i="2"/>
  <c r="D48" i="2" s="1"/>
  <c r="C37" i="2"/>
  <c r="C48" i="2" s="1"/>
  <c r="Q173" i="1" l="1"/>
  <c r="G8" i="2"/>
  <c r="G48" i="2" s="1"/>
  <c r="G50" i="2" s="1"/>
  <c r="G53" i="2" s="1"/>
  <c r="R173" i="1"/>
  <c r="Q66" i="1"/>
  <c r="Q65" i="1" s="1"/>
  <c r="E50" i="2"/>
  <c r="E53" i="2" s="1"/>
  <c r="S173" i="1" l="1"/>
  <c r="F8" i="2"/>
  <c r="F48" i="2" s="1"/>
  <c r="F50" i="2" s="1"/>
  <c r="F53" i="2" s="1"/>
  <c r="H8" i="2" l="1"/>
  <c r="H48" i="2" s="1"/>
  <c r="H50" i="2" s="1"/>
  <c r="H53" i="2" s="1"/>
  <c r="C50" i="2"/>
  <c r="C53" i="2" s="1"/>
  <c r="D50" i="2"/>
  <c r="D53" i="2" s="1"/>
  <c r="S227" i="1" l="1"/>
  <c r="S226" i="1" s="1"/>
  <c r="R227" i="1"/>
  <c r="R226" i="1" s="1"/>
  <c r="Q227" i="1"/>
  <c r="Q226" i="1" s="1"/>
  <c r="P227" i="1"/>
  <c r="P226" i="1" s="1"/>
  <c r="O227" i="1"/>
  <c r="O226" i="1" s="1"/>
  <c r="N227" i="1"/>
  <c r="N226" i="1" s="1"/>
  <c r="S223" i="1"/>
  <c r="R223" i="1"/>
  <c r="O223" i="1"/>
  <c r="N223" i="1"/>
  <c r="S169" i="1"/>
  <c r="S136" i="1" s="1"/>
  <c r="R169" i="1"/>
  <c r="R136" i="1" s="1"/>
  <c r="Q169" i="1"/>
  <c r="Q136" i="1" s="1"/>
  <c r="P169" i="1"/>
  <c r="P136" i="1" s="1"/>
  <c r="O169" i="1"/>
  <c r="O136" i="1" s="1"/>
  <c r="N169" i="1"/>
  <c r="N136" i="1" s="1"/>
  <c r="O90" i="1"/>
  <c r="S81" i="1"/>
  <c r="S80" i="1" s="1"/>
  <c r="R81" i="1"/>
  <c r="R80" i="1" s="1"/>
  <c r="Q81" i="1"/>
  <c r="Q80" i="1" s="1"/>
  <c r="P81" i="1"/>
  <c r="P80" i="1" s="1"/>
  <c r="O81" i="1"/>
  <c r="O80" i="1" s="1"/>
  <c r="N81" i="1"/>
  <c r="S62" i="1"/>
  <c r="R62" i="1"/>
  <c r="Q62" i="1"/>
  <c r="P62" i="1"/>
  <c r="O62" i="1"/>
  <c r="N62" i="1"/>
  <c r="N49" i="1" s="1"/>
  <c r="S50" i="1"/>
  <c r="R50" i="1"/>
  <c r="Q50" i="1"/>
  <c r="P50" i="1"/>
  <c r="O50" i="1"/>
  <c r="O230" i="1" s="1"/>
  <c r="S9" i="1"/>
  <c r="R9" i="1"/>
  <c r="Q9" i="1"/>
  <c r="P9" i="1"/>
  <c r="N9" i="1"/>
  <c r="S230" i="1" l="1"/>
  <c r="P230" i="1"/>
  <c r="Q49" i="1"/>
  <c r="Q230" i="1"/>
  <c r="R49" i="1"/>
  <c r="R230" i="1"/>
  <c r="N80" i="1"/>
  <c r="N230" i="1"/>
  <c r="P49" i="1"/>
  <c r="P234" i="1" s="1"/>
  <c r="P237" i="1" s="1"/>
  <c r="S49" i="1"/>
  <c r="O49" i="1"/>
  <c r="S222" i="1"/>
  <c r="S232" i="1"/>
  <c r="R222" i="1"/>
  <c r="R232" i="1"/>
  <c r="N222" i="1"/>
  <c r="N232" i="1"/>
  <c r="O222" i="1"/>
  <c r="O232" i="1"/>
  <c r="Q231" i="1"/>
  <c r="O231" i="1"/>
  <c r="S231" i="1"/>
  <c r="N231" i="1"/>
  <c r="R231" i="1"/>
  <c r="P231" i="1"/>
  <c r="Q233" i="1" l="1"/>
  <c r="O233" i="1"/>
  <c r="S233" i="1"/>
  <c r="S237" i="1" s="1"/>
  <c r="R233" i="1"/>
  <c r="R234" i="1"/>
  <c r="N233" i="1"/>
  <c r="N234" i="1"/>
  <c r="N237" i="1" s="1"/>
  <c r="S234" i="1"/>
  <c r="O234" i="1"/>
  <c r="O237" i="1" s="1"/>
  <c r="Q234" i="1"/>
  <c r="P233" i="1"/>
  <c r="R237" i="1" l="1"/>
  <c r="Q237" i="1"/>
  <c r="S235" i="1"/>
  <c r="O235" i="1"/>
  <c r="N235" i="1"/>
  <c r="R235" i="1"/>
  <c r="Q235" i="1"/>
  <c r="P235" i="1"/>
</calcChain>
</file>

<file path=xl/sharedStrings.xml><?xml version="1.0" encoding="utf-8"?>
<sst xmlns="http://schemas.openxmlformats.org/spreadsheetml/2006/main" count="1143" uniqueCount="556">
  <si>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</si>
  <si>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</si>
  <si>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</si>
  <si>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</si>
  <si>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</si>
  <si>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</si>
  <si>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</si>
  <si>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</si>
  <si>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</si>
  <si>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</si>
  <si>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</si>
  <si>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</si>
  <si>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</si>
  <si>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</si>
  <si>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</si>
  <si>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</si>
  <si>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</si>
  <si>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</si>
  <si>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</si>
  <si>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</si>
  <si>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</si>
  <si>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</si>
  <si>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</si>
  <si>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</si>
  <si>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</si>
  <si>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</si>
  <si>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</si>
  <si>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</si>
  <si>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</si>
  <si>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</si>
  <si>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</si>
  <si>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</si>
  <si>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</si>
  <si>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</si>
  <si>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</si>
  <si>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0113</t>
  </si>
  <si>
    <t>Ст.17; пункт 1, п/пункт 3</t>
  </si>
  <si>
    <t>ст.30</t>
  </si>
  <si>
    <t>Постановление администрации города Канска Красноярского края от 16.02.20415 г. №205 "О создании Муниципального казенного учреждения "Централизованная бухгалтерия"</t>
  </si>
  <si>
    <t>06.02.1998 - не установ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</si>
  <si>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</si>
  <si>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0107</t>
  </si>
  <si>
    <t>Федеральный закон от 12.06.2002 № 67-ФЗ "Об основных гарантиях избирательных прав и права на участие в референдуме граждан Российской Федерации"</t>
  </si>
  <si>
    <t>Закон Красноярского края от 02.10.2003 № 8-1411  "О выборах в органы местного самоуправления в Красноярском крае"</t>
  </si>
  <si>
    <t>08.11.2003 - не установ</t>
  </si>
  <si>
    <t>26.06.2002 -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</si>
  <si>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</si>
  <si>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</si>
  <si>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</si>
  <si>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</si>
  <si>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</si>
  <si>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</si>
  <si>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</si>
  <si>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</si>
  <si>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</si>
  <si>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0412</t>
  </si>
  <si>
    <t>Федеральный закон от 24.07.2007 № 209-ФЗ "О развитии малого и среднего предпринимательства в Российской Федерации"</t>
  </si>
  <si>
    <t>ст.11</t>
  </si>
  <si>
    <t>ст.16, пункт 1, п/пункт 33</t>
  </si>
  <si>
    <t>Закон Красноярского края от 21.02.2006 № 17-4487 "О государственной поддержке субъектов агропромышленного комплекса края"</t>
  </si>
  <si>
    <t>29.12.2006 - не установ</t>
  </si>
  <si>
    <t>ст.в целом</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</si>
  <si>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учреждениями, на реализацию социальных проектов на основании конкурсного отбора проектов"</t>
  </si>
  <si>
    <t>10.04.2017 - не установ</t>
  </si>
  <si>
    <t>Постановление администрации г.Канска Красноярского края от 23.11.2016 № 1192 "Об утверждении муниципальной программы города Канска "Развитие инвестиционной деятельности, малого и среднего предпринимательства"</t>
  </si>
  <si>
    <t>01.01.2017- не установ</t>
  </si>
  <si>
    <t>Постановление администрации города Канска Красноярского края от 11.08.2017 г. №692 "Об утверждении порядков предоставления субсидий субъектам малого и среднего предпринимательства"</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</si>
  <si>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</si>
  <si>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</si>
  <si>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</si>
  <si>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</si>
  <si>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</si>
  <si>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</si>
  <si>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</si>
  <si>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</si>
  <si>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</si>
  <si>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</si>
  <si>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</si>
  <si>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</si>
  <si>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</si>
  <si>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</si>
  <si>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</si>
  <si>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</si>
  <si>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</si>
  <si>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</si>
  <si>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</si>
  <si>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</si>
  <si>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</si>
  <si>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</si>
  <si>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</si>
  <si>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</si>
  <si>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</si>
  <si>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</si>
  <si>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</si>
  <si>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</si>
  <si>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</si>
  <si>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</si>
  <si>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</si>
  <si>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</si>
  <si>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</si>
  <si>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</si>
  <si>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</si>
  <si>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</si>
  <si>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</si>
  <si>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</si>
  <si>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</si>
  <si>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</si>
  <si>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</si>
  <si>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</si>
  <si>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</si>
  <si>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</si>
  <si>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</si>
  <si>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</si>
  <si>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</si>
  <si>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</si>
  <si>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</si>
  <si>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</si>
  <si>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</si>
  <si>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</si>
  <si>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</si>
  <si>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</si>
  <si>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</si>
  <si>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</si>
  <si>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</si>
  <si>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</si>
  <si>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</si>
  <si>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</si>
  <si>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</si>
  <si>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</si>
  <si>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</si>
  <si>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</si>
  <si>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</si>
  <si>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</si>
  <si>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</si>
  <si>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</si>
  <si>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</si>
  <si>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</si>
  <si>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</si>
  <si>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</si>
  <si>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</si>
  <si>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</si>
  <si>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</si>
  <si>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</si>
  <si>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</si>
  <si>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</si>
  <si>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</si>
  <si>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</si>
  <si>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</si>
  <si>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</si>
  <si>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</si>
  <si>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</si>
  <si>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</si>
  <si>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</si>
  <si>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</si>
  <si>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</si>
  <si>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</si>
  <si>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</si>
  <si>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</si>
  <si>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</si>
  <si>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</si>
  <si>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</si>
  <si>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</si>
  <si>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</si>
  <si>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</si>
  <si>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</si>
  <si>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</si>
  <si>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</si>
  <si>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</si>
  <si>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</si>
  <si>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</si>
  <si>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</si>
  <si>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Постановление администрации г. Канска Красноярского края от 08.09.2010 №1538 "Об утверждении Положения о порядке расходования средств резервного фонда администрации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</si>
  <si>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</si>
  <si>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</si>
  <si>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</si>
  <si>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</si>
  <si>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</si>
  <si>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</si>
  <si>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Постановление администрации города Канска от 02.06.2011 №894 "Об участии граждан в обеспечении первичных мер пожарной безопасности на территории города Канска"</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</si>
  <si>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</si>
  <si>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</si>
  <si>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</si>
  <si>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</si>
  <si>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</si>
  <si>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</si>
  <si>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</si>
  <si>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</si>
  <si>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</si>
  <si>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Красноярского края от 16.12.2016 г. №1401 "Об утверждении Порядка предоставления путевок для детей города Канска в загородные оздоровительные лагеря, расположенные на территории Красноярского края".</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</si>
  <si>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</si>
  <si>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</si>
  <si>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</si>
  <si>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</si>
  <si>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</si>
  <si>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</si>
  <si>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</si>
  <si>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</si>
  <si>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</si>
  <si>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</si>
  <si>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</si>
  <si>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</si>
  <si>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1003</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</si>
  <si>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</si>
  <si>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</si>
  <si>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</si>
  <si>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</si>
  <si>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</si>
  <si>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</si>
  <si>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</si>
  <si>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</si>
  <si>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</si>
  <si>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</si>
  <si>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</si>
  <si>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</si>
  <si>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</si>
  <si>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</si>
  <si>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</si>
  <si>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</si>
  <si>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</si>
  <si>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</si>
  <si>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</si>
  <si>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</si>
  <si>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</si>
  <si>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</si>
  <si>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</si>
  <si>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</si>
  <si>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</si>
  <si>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</si>
  <si>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</si>
  <si>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</si>
  <si>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</si>
  <si>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</si>
  <si>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</si>
  <si>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</si>
  <si>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</si>
  <si>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</si>
  <si>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</si>
  <si>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</si>
  <si>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</si>
  <si>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</si>
  <si>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</si>
  <si>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</si>
  <si>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Постановление администрации г.Канска Красноярского края от 06.02.2017 №88 "О лимитах потребления теплоэнергоресурсов"</t>
  </si>
  <si>
    <t>06.02.2017 - не установ</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</si>
  <si>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</si>
  <si>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</si>
  <si>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</si>
  <si>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</si>
  <si>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</si>
  <si>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</si>
  <si>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</si>
  <si>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</si>
  <si>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</si>
  <si>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</si>
  <si>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</si>
  <si>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</si>
  <si>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</si>
  <si>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</si>
  <si>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</si>
  <si>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</si>
  <si>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</si>
  <si>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</si>
  <si>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</si>
  <si>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</si>
  <si>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</si>
  <si>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</si>
  <si>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</si>
  <si>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</si>
  <si>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</si>
  <si>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</si>
  <si>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</si>
  <si>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</si>
  <si>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</si>
  <si>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</si>
  <si>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</si>
  <si>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</si>
  <si>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</si>
  <si>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</si>
  <si>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</si>
  <si>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</si>
  <si>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</si>
  <si>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</si>
  <si>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</si>
  <si>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</si>
  <si>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</si>
  <si>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</si>
  <si>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</si>
  <si>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</si>
  <si>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</si>
  <si>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</si>
  <si>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 xml:space="preserve">организация сбора, вывоза, утилизации и переработки бытовых и промышленных отходов </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</si>
  <si>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</si>
  <si>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</si>
  <si>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</si>
  <si>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</si>
  <si>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</si>
  <si>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</si>
  <si>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</si>
  <si>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</si>
  <si>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</si>
  <si>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</si>
  <si>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</si>
  <si>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</si>
  <si>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</si>
  <si>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</si>
  <si>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</si>
  <si>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 xml:space="preserve">Решение Канского городского Совета депутатов Красноярского края от 21.12.2009 № 69-656 "О Правилах благоустройства и санитарного содержания территории города Канска" </t>
  </si>
  <si>
    <t>30.12.2012  - не установ</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</si>
  <si>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</si>
  <si>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</si>
  <si>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</si>
  <si>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22.02.2017 - не устан.</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</si>
  <si>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</si>
  <si>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</si>
  <si>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</si>
  <si>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</si>
  <si>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</si>
  <si>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</si>
  <si>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</si>
  <si>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</si>
  <si>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</si>
  <si>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</si>
  <si>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</si>
  <si>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</si>
  <si>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</si>
  <si>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</si>
  <si>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</si>
  <si>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</si>
  <si>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</si>
  <si>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</si>
  <si>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</si>
  <si>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</si>
  <si>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</si>
  <si>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</si>
  <si>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</si>
  <si>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</si>
  <si>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</si>
  <si>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</si>
  <si>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</si>
  <si>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</si>
  <si>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</si>
  <si>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</si>
  <si>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</si>
  <si>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</si>
  <si>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</si>
  <si>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</si>
  <si>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</si>
  <si>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Постановление администрации г. Канска Красноярского края от 07.06.2016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</si>
  <si>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</si>
  <si>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</si>
  <si>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</si>
  <si>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26.08.2015  не установ</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</si>
  <si>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</si>
  <si>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</si>
  <si>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</si>
  <si>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</si>
  <si>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</si>
  <si>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</si>
  <si>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</si>
  <si>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</si>
  <si>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</si>
  <si>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</si>
  <si>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</si>
  <si>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</si>
  <si>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</si>
  <si>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</si>
  <si>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</si>
  <si>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</si>
  <si>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</si>
  <si>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</si>
  <si>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</si>
  <si>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</si>
  <si>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</si>
  <si>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</si>
  <si>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</si>
  <si>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</si>
  <si>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</si>
  <si>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ст.17,  пункт 1, п/пункт 5</t>
  </si>
  <si>
    <t>ст.57, пункт 1</t>
  </si>
  <si>
    <t>ст.5, пункт 1
ст.43, пункт 1</t>
  </si>
  <si>
    <t>24.10.2017 не установ</t>
  </si>
  <si>
    <t>ст.16; пункт 1, п/пункт 6</t>
  </si>
  <si>
    <t>ст.6 п.1</t>
  </si>
  <si>
    <t>Управление социальной защиты населения города Канска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</si>
  <si>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</si>
  <si>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ст.26.3, пункт 2, п/пункт 24</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</si>
  <si>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</si>
  <si>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 пункт 8</t>
  </si>
  <si>
    <t>26.05.2011 -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</si>
  <si>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</si>
  <si>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</si>
  <si>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</si>
  <si>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1002</t>
  </si>
  <si>
    <t>ст.26.3, часть 2, пункт 1</t>
  </si>
  <si>
    <t>ст.1, пункт 4</t>
  </si>
  <si>
    <t>11.02.2015 - не установ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</si>
  <si>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</si>
  <si>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1006</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</si>
  <si>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</si>
  <si>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Постановление администрации города Канска от 13.11.2010 № 1948 "О реализации Закона Красноярского края от 20.12.2005 № 17-4294"</t>
  </si>
  <si>
    <t>24.11.2010 - не установ</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</si>
  <si>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</si>
  <si>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</si>
  <si>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</si>
  <si>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</si>
  <si>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</si>
  <si>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ИТОГО</t>
  </si>
  <si>
    <t>08.06.2011- не установ</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</si>
  <si>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</si>
  <si>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</si>
  <si>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</si>
  <si>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</si>
  <si>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</si>
  <si>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</si>
  <si>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</si>
  <si>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</si>
  <si>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</si>
  <si>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</si>
  <si>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Постановление администрации города Канска от 07.02.2013 №151 "Об утверждении порядка расходования субсидии из краевого бюджета на компенсацию расходов муниципальных спортивных школ, подготовивших спортсмена, ставшего членом спортивной сборной команды Красноярского края"</t>
  </si>
  <si>
    <t>07.02.2013- не установ</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</si>
  <si>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</si>
  <si>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</si>
  <si>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28.06.2017 не установ</t>
  </si>
  <si>
    <t>24-118 от 18.12.2017</t>
  </si>
  <si>
    <t>26.02.2015 не установ</t>
  </si>
  <si>
    <t>Итого</t>
  </si>
  <si>
    <t>создание поддержки гражданам и их объединениям, участвующим в охране общественного порядка, создание условий для деятельности народных дружин</t>
  </si>
  <si>
    <t>Постановление администрации города Канска от 09.11.2017 г. №1008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t>
  </si>
  <si>
    <t>15.11.2017 -не установ</t>
  </si>
  <si>
    <t xml:space="preserve">финансирование органов местного самоуправления  </t>
  </si>
  <si>
    <t xml:space="preserve">финансирование органов местного самоуправления   </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</si>
  <si>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</si>
  <si>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</si>
  <si>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</si>
  <si>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</si>
  <si>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</si>
  <si>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</si>
  <si>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</si>
  <si>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</si>
  <si>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</si>
  <si>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</si>
  <si>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</si>
  <si>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</si>
  <si>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</si>
  <si>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</si>
  <si>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</si>
  <si>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</si>
  <si>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</si>
  <si>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</si>
  <si>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</si>
  <si>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</si>
  <si>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общественных инициатив".</t>
  </si>
  <si>
    <t>24.10.2017 - не установ.</t>
  </si>
  <si>
    <t xml:space="preserve">                           </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</si>
  <si>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</si>
  <si>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поддержка деятельности некоммерческих организаций, за исключением социально ориентированных некоммерческих организаций</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</si>
  <si>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</si>
  <si>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</si>
  <si>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</si>
  <si>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</si>
  <si>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</si>
  <si>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</si>
  <si>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</si>
  <si>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</si>
  <si>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</si>
  <si>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Постановление администрации города Канска от 03.09.2012 №1429 "Об утверждении Административного регламента предоставления Управлением социальной защиты населения администрации города Канска муниципальной услуги по назначению, перерасчету и выплате пенсии за выслугу лет гражданам, замещающим должности муниципальной службы в городе Канске"</t>
  </si>
  <si>
    <t>12.09.2012 - не установ</t>
  </si>
  <si>
    <t>Ст.34;Пункт 9 Ст.53;Пункт 2</t>
  </si>
  <si>
    <t>Решение Канского городского совета депутатов от 25.08.2015 № 80-425 "О положении об управлении социальной защиты населения администрации города Канска"</t>
  </si>
  <si>
    <t>25.08.2015 - не установ</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</si>
  <si>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</si>
  <si>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</si>
  <si>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</si>
  <si>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 ресурсного центра поддержки общественных инициатив"</t>
  </si>
  <si>
    <t>13.12.2017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</si>
  <si>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</si>
  <si>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</si>
  <si>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</si>
  <si>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</si>
  <si>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</si>
  <si>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</si>
  <si>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</si>
  <si>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</si>
  <si>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</si>
  <si>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</si>
  <si>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Постановление администрации города Канска от 18.07.2018 № 655 "Об утверждении Порядка расходования средств субсидии из краевого бюджета на реализацию социокультурных проектов муниципальными учреждениями культуры и образовательными организациями в области культуры"</t>
  </si>
  <si>
    <t>25.07.2018 - не установ</t>
  </si>
  <si>
    <t>Постановление администрации города Канска от 08.08.2012 №1314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</si>
  <si>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 xml:space="preserve">Постановление администрации города Канска  от 06.02.2015 г. №167 "О реализации государственных полномочий по социальному обслуживанию граждан"
</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</si>
  <si>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</si>
  <si>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</si>
  <si>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</si>
  <si>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</si>
  <si>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</si>
  <si>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</si>
  <si>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Постановление администрации города Канска от 14.06.2019 г. №552 "Об утверждении Порядка расходования средств субсидии из краевого бюджета на внедрение автоматизированных систем обслуживания читателей и обеспечения сохранности библиотечных фондов в модернизированных городских муниципальных библиотек Красноярского края".</t>
  </si>
  <si>
    <t>19.06.2019 не установ</t>
  </si>
  <si>
    <t>16.03.2016 - 15.05.2019</t>
  </si>
  <si>
    <t>15.05.2019 - не установ</t>
  </si>
  <si>
    <t>16.08.2017 - 27.02.2019</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</si>
  <si>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</si>
  <si>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17.04.2019 не установ</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</si>
  <si>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</si>
  <si>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</si>
  <si>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</si>
  <si>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Cубвенции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</si>
  <si>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</si>
  <si>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</si>
  <si>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</si>
  <si>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</si>
  <si>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</si>
  <si>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</si>
  <si>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01.01.2020 - не установ</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</si>
  <si>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</si>
  <si>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Отчетный период 2019 год</t>
  </si>
  <si>
    <t xml:space="preserve"> 0909</t>
  </si>
  <si>
    <t>11.01.2017 -25.03.2019</t>
  </si>
  <si>
    <t>05.09.2012 -09.08.2019</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</si>
  <si>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</si>
  <si>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</si>
  <si>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</si>
  <si>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10.04.2019- не установ</t>
  </si>
  <si>
    <t>0412,0603</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</si>
  <si>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</si>
  <si>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</si>
  <si>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</si>
  <si>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</si>
  <si>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</si>
  <si>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 xml:space="preserve">Проведение Всероссийской переписи населения 2020 года (в соответствии с Законом края от 26 марта 2020 года №9-3762) </t>
  </si>
  <si>
    <t>27.11.2019 -не установ</t>
  </si>
  <si>
    <t>Закон Красноярского края "О наделении органов местного самоуправления муниципальных районов, муниципальных округов Красноярского края отдельными полномочиями РФ по подготовке и проведению переписе населения 2020 года"</t>
  </si>
  <si>
    <t>19.04.2020- не установ</t>
  </si>
  <si>
    <t>Федеральный закон от 25.01.2002 №8-ФЗ "О Всероссийской переписи населения"</t>
  </si>
  <si>
    <t xml:space="preserve">ст.5 </t>
  </si>
  <si>
    <t>05.05.2020- не установ</t>
  </si>
  <si>
    <t>Постановление администрации города Канска от 07.07.2020 №587 "Об утверждении порядка расходования иных межбюджетных трансфертов, направленных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</si>
  <si>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08.07.2020 не установ</t>
  </si>
  <si>
    <t>Постановление администрации города Канска от 29.07.2020 №638 "Об утверждении Порядка расходования средств субсидии на завершение капитального ремонта, установку охранно-пожарной сигнализации в здании (помещениях) муниципального архива и оснащение  его стеллажным оборудованием.</t>
  </si>
  <si>
    <t>29.07.2020 - не установ</t>
  </si>
  <si>
    <t>27.05.2020 -не установ.</t>
  </si>
  <si>
    <t>Постановление администрации города Канска от 03.07.2020 г. № 577 "Об утверждении порядка предоставления субсидии из бюджета города Канска юридическим лицам (за исключением государственных (муниципальных) учреждений, индивидуальным предпринимателям, оказывающим услуги населению по пользованию общедоступными отделениями бань по тарифам, утвержденными администрацией города Канска, при фактическом неосуществлении деятельности по оказанию таких услуг в связи с введением ограничительных мер, направленных на предупреждение распротранения коронавирусной инфекции, в целях финансового обеспечения затрат, связанных с сохранением и последующим возобновлением деятельности по оказанию услуг пользования общедоступных бань населением после отмены ограничительных мер в 2020 году".</t>
  </si>
  <si>
    <t>08.07.2020 - 31.12.2020</t>
  </si>
  <si>
    <t>организация мероприятий по охране окружающей среды в границах городского округа</t>
  </si>
  <si>
    <t>0406</t>
  </si>
  <si>
    <t>ст.16, пункт 1, п/пункт 11</t>
  </si>
  <si>
    <t xml:space="preserve">Постановление Правительства Красноярского края от 20.04.2020 N 252-п "Об утверждении распределения субсидий на реализацию мероприятий в области обеспечения капитального ремонта, реконструкции и строительства гидротехнических сооружений в 2020 году" </t>
  </si>
  <si>
    <t>21.04.2020-не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</si>
  <si>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</si>
  <si>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</si>
  <si>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</si>
  <si>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</si>
  <si>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</si>
  <si>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</si>
  <si>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Постановление администрации города Канска от 27.10.2020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</si>
  <si>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Проект реестра расходных обязательств города Канска на плановый период 2021-2023 годы</t>
  </si>
  <si>
    <t>проект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</si>
</sst>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u/>
      <sz val="11"/>
      <color theme="1"/>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7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6" fillId="0" borderId="0" xfId="1" applyFont="1" applyAlignment="1">
      <alignment vertical="top"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0" fontId="1" fillId="0" borderId="2" xfId="0" applyFont="1" applyBorder="1" applyAlignment="1">
      <alignment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1" xfId="0" applyNumberFormat="1" applyFont="1" applyBorder="1" applyAlignment="1">
      <alignment horizontal="left" vertical="top" wrapText="1"/>
    </xf>
    <xf numFmtId="4" fontId="3" fillId="0" borderId="1" xfId="0" applyNumberFormat="1" applyFont="1" applyBorder="1" applyAlignment="1">
      <alignment horizontal="left" vertical="top" wrapText="1"/>
    </xf>
    <xf numFmtId="4" fontId="3" fillId="3" borderId="1" xfId="0" applyNumberFormat="1" applyFont="1" applyFill="1" applyBorder="1" applyAlignment="1">
      <alignment horizontal="left" vertical="top" wrapText="1"/>
    </xf>
    <xf numFmtId="4" fontId="3" fillId="3" borderId="1" xfId="0" applyNumberFormat="1" applyFont="1" applyFill="1" applyBorder="1" applyAlignment="1">
      <alignment horizontal="right" vertical="top" wrapText="1"/>
    </xf>
    <xf numFmtId="4" fontId="3" fillId="0" borderId="1" xfId="0" applyNumberFormat="1" applyFont="1" applyBorder="1" applyAlignment="1">
      <alignment horizontal="right" vertical="top" wrapText="1"/>
    </xf>
    <xf numFmtId="4" fontId="1" fillId="0" borderId="2" xfId="0" applyNumberFormat="1" applyFont="1" applyBorder="1" applyAlignment="1">
      <alignment horizontal="left" vertical="top" wrapText="1"/>
    </xf>
    <xf numFmtId="4" fontId="3" fillId="2" borderId="1" xfId="0" applyNumberFormat="1" applyFont="1" applyFill="1" applyBorder="1" applyAlignment="1">
      <alignment horizontal="left" vertical="top" wrapText="1"/>
    </xf>
    <xf numFmtId="4" fontId="3" fillId="0" borderId="1" xfId="0" applyNumberFormat="1" applyFont="1" applyFill="1" applyBorder="1" applyAlignment="1">
      <alignment horizontal="left" vertical="top" wrapText="1"/>
    </xf>
    <xf numFmtId="4" fontId="1" fillId="0" borderId="1" xfId="0" applyNumberFormat="1" applyFont="1" applyBorder="1" applyAlignment="1">
      <alignment horizontal="right" vertical="top" wrapText="1"/>
    </xf>
    <xf numFmtId="4" fontId="1" fillId="0" borderId="2" xfId="0" applyNumberFormat="1" applyFont="1" applyBorder="1" applyAlignment="1">
      <alignment horizontal="right"/>
    </xf>
    <xf numFmtId="4" fontId="1" fillId="0" borderId="9" xfId="0" applyNumberFormat="1" applyFont="1" applyBorder="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8" fillId="0" borderId="0" xfId="0" applyFont="1" applyAlignment="1">
      <alignment horizontal="left" vertical="top"/>
    </xf>
    <xf numFmtId="0" fontId="1" fillId="0" borderId="0" xfId="0" applyFont="1" applyAlignment="1">
      <alignment horizontal="left" vertical="top"/>
    </xf>
    <xf numFmtId="0" fontId="7" fillId="0" borderId="2" xfId="0" applyFont="1" applyBorder="1" applyAlignment="1">
      <alignment horizontal="left" vertical="top"/>
    </xf>
    <xf numFmtId="4" fontId="0" fillId="0" borderId="1" xfId="0" applyNumberFormat="1" applyBorder="1"/>
    <xf numFmtId="4" fontId="9"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7" fillId="0" borderId="1" xfId="0" applyFont="1" applyBorder="1" applyAlignment="1">
      <alignment horizontal="left" vertical="top" wrapText="1"/>
    </xf>
    <xf numFmtId="0" fontId="1" fillId="0" borderId="5" xfId="0" applyFont="1" applyBorder="1" applyAlignment="1">
      <alignment horizontal="left" vertical="top" wrapText="1"/>
    </xf>
    <xf numFmtId="4" fontId="1" fillId="0" borderId="10" xfId="0" applyNumberFormat="1" applyFont="1" applyBorder="1" applyAlignment="1">
      <alignment horizontal="left" vertical="top" wrapText="1"/>
    </xf>
    <xf numFmtId="4" fontId="1" fillId="0" borderId="16"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12" xfId="0" applyFont="1" applyBorder="1" applyAlignment="1">
      <alignment horizontal="center"/>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5" xfId="0" applyFont="1" applyBorder="1" applyAlignment="1">
      <alignment horizontal="center" vertical="top"/>
    </xf>
    <xf numFmtId="0" fontId="1" fillId="0" borderId="15"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6" xfId="0" applyFont="1" applyBorder="1" applyAlignment="1">
      <alignment horizontal="left" vertical="top" wrapText="1"/>
    </xf>
    <xf numFmtId="4" fontId="3" fillId="0" borderId="3" xfId="0" applyNumberFormat="1" applyFont="1" applyBorder="1" applyAlignment="1">
      <alignment horizontal="left" vertical="top" wrapText="1"/>
    </xf>
    <xf numFmtId="0" fontId="3" fillId="0" borderId="1" xfId="0" applyFont="1" applyFill="1" applyBorder="1" applyAlignment="1">
      <alignment horizontal="left" vertical="center" wrapText="1"/>
    </xf>
    <xf numFmtId="0" fontId="1" fillId="0" borderId="7" xfId="0" applyFont="1" applyBorder="1" applyAlignment="1">
      <alignment horizontal="center" vertical="top" wrapText="1"/>
    </xf>
    <xf numFmtId="4" fontId="1"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4" fontId="1" fillId="0" borderId="2" xfId="0" applyNumberFormat="1" applyFont="1" applyBorder="1" applyAlignment="1">
      <alignment vertical="top" wrapText="1"/>
    </xf>
    <xf numFmtId="0" fontId="1" fillId="0" borderId="0" xfId="0" applyFont="1" applyAlignment="1"/>
    <xf numFmtId="0" fontId="1" fillId="0" borderId="2" xfId="0" applyFont="1" applyFill="1" applyBorder="1" applyAlignment="1">
      <alignment vertical="top" wrapText="1"/>
    </xf>
    <xf numFmtId="0" fontId="1" fillId="0" borderId="2" xfId="0" applyFont="1" applyFill="1" applyBorder="1" applyAlignment="1">
      <alignment horizontal="center" vertical="top"/>
    </xf>
    <xf numFmtId="4" fontId="1" fillId="0" borderId="2" xfId="0" applyNumberFormat="1" applyFont="1" applyFill="1" applyBorder="1" applyAlignment="1">
      <alignment horizontal="left" vertical="top" wrapText="1"/>
    </xf>
    <xf numFmtId="14" fontId="1" fillId="0" borderId="1" xfId="0" applyNumberFormat="1" applyFont="1" applyBorder="1" applyAlignment="1">
      <alignment vertical="top" wrapText="1"/>
    </xf>
    <xf numFmtId="0" fontId="1" fillId="0" borderId="16"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15" xfId="0" applyNumberFormat="1" applyFont="1" applyBorder="1" applyAlignment="1">
      <alignment horizontal="left" vertical="top" wrapText="1"/>
    </xf>
    <xf numFmtId="4" fontId="3" fillId="0" borderId="2" xfId="0" applyNumberFormat="1" applyFont="1" applyBorder="1" applyAlignment="1">
      <alignment horizontal="left" vertical="top" wrapText="1"/>
    </xf>
    <xf numFmtId="49" fontId="1" fillId="0" borderId="10"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16" xfId="0" applyNumberFormat="1" applyFont="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1" fillId="0" borderId="17" xfId="0"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 fontId="1" fillId="0" borderId="19"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0" fontId="1" fillId="0" borderId="2" xfId="0" applyFont="1" applyBorder="1" applyAlignment="1">
      <alignment vertical="top" wrapText="1"/>
    </xf>
    <xf numFmtId="0" fontId="1" fillId="0" borderId="3" xfId="0" applyFont="1" applyBorder="1" applyAlignment="1">
      <alignment horizontal="left" vertical="top"/>
    </xf>
    <xf numFmtId="49" fontId="3" fillId="0" borderId="16" xfId="0" applyNumberFormat="1" applyFont="1" applyBorder="1" applyAlignment="1">
      <alignment horizontal="center" vertical="top" wrapText="1"/>
    </xf>
    <xf numFmtId="0" fontId="1" fillId="0" borderId="2" xfId="0" applyFont="1" applyBorder="1" applyAlignment="1">
      <alignment vertical="top"/>
    </xf>
    <xf numFmtId="4"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3" xfId="0" applyFont="1" applyFill="1" applyBorder="1" applyAlignment="1">
      <alignment horizontal="center" vertical="top" wrapText="1"/>
    </xf>
    <xf numFmtId="4" fontId="1" fillId="0" borderId="2" xfId="0" applyNumberFormat="1" applyFont="1" applyFill="1" applyBorder="1" applyAlignment="1">
      <alignment horizontal="center" vertical="top"/>
    </xf>
    <xf numFmtId="0" fontId="8"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7"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7" fillId="0" borderId="0" xfId="0" applyFont="1"/>
    <xf numFmtId="4"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8" fillId="0" borderId="1" xfId="0" applyFont="1" applyBorder="1" applyAlignment="1">
      <alignment horizontal="left" vertical="top" wrapText="1"/>
    </xf>
    <xf numFmtId="0" fontId="1" fillId="0" borderId="3" xfId="0"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0" xfId="0" applyFont="1" applyFill="1"/>
    <xf numFmtId="4" fontId="1" fillId="0" borderId="4"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15"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 fontId="1" fillId="0" borderId="4" xfId="0" applyNumberFormat="1" applyFont="1" applyBorder="1" applyAlignment="1">
      <alignment horizontal="center" vertical="top"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11" xfId="0" applyFont="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 fontId="7" fillId="0" borderId="2" xfId="0" applyNumberFormat="1" applyFont="1" applyFill="1" applyBorder="1" applyAlignment="1">
      <alignment horizontal="center" vertical="top" wrapText="1"/>
    </xf>
    <xf numFmtId="4" fontId="1" fillId="0" borderId="2" xfId="0" applyNumberFormat="1" applyFont="1" applyBorder="1" applyAlignment="1">
      <alignment horizontal="center" vertical="top" wrapText="1"/>
    </xf>
    <xf numFmtId="4" fontId="1" fillId="0" borderId="3" xfId="0" applyNumberFormat="1" applyFont="1" applyBorder="1" applyAlignment="1">
      <alignment horizontal="center" vertical="top" wrapText="1"/>
    </xf>
    <xf numFmtId="4" fontId="1" fillId="0" borderId="2" xfId="0" applyNumberFormat="1" applyFont="1" applyBorder="1" applyAlignment="1">
      <alignment horizontal="left" vertical="top" wrapText="1"/>
    </xf>
    <xf numFmtId="4" fontId="1" fillId="0" borderId="4"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4" fontId="1" fillId="0" borderId="2" xfId="0" applyNumberFormat="1" applyFont="1" applyBorder="1" applyAlignment="1">
      <alignment horizontal="center" vertical="top"/>
    </xf>
    <xf numFmtId="4" fontId="1" fillId="0" borderId="4" xfId="0" applyNumberFormat="1" applyFont="1" applyBorder="1" applyAlignment="1">
      <alignment horizontal="center" vertical="top"/>
    </xf>
    <xf numFmtId="4" fontId="1" fillId="0" borderId="3" xfId="0" applyNumberFormat="1" applyFont="1" applyBorder="1" applyAlignment="1">
      <alignment horizontal="center" vertical="top"/>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7" fillId="0" borderId="2" xfId="0" applyFont="1" applyBorder="1" applyAlignment="1">
      <alignment horizontal="center" vertical="top"/>
    </xf>
    <xf numFmtId="0" fontId="7" fillId="0" borderId="4" xfId="0" applyFont="1" applyBorder="1" applyAlignment="1">
      <alignment horizontal="center" vertical="top"/>
    </xf>
    <xf numFmtId="0" fontId="1" fillId="0" borderId="4" xfId="0" applyFont="1" applyBorder="1" applyAlignment="1">
      <alignment horizontal="left"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0" fillId="0" borderId="3" xfId="0" applyBorder="1" applyAlignment="1">
      <alignment horizontal="center" vertical="top"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4" xfId="0" applyNumberFormat="1" applyFont="1" applyBorder="1" applyAlignment="1">
      <alignment horizontal="center" vertical="top" wrapText="1"/>
    </xf>
    <xf numFmtId="4" fontId="8" fillId="0" borderId="2" xfId="0" applyNumberFormat="1" applyFont="1" applyBorder="1" applyAlignment="1">
      <alignment horizontal="center" vertical="top" wrapText="1"/>
    </xf>
    <xf numFmtId="4" fontId="8" fillId="0" borderId="3" xfId="0" applyNumberFormat="1" applyFont="1" applyBorder="1" applyAlignment="1">
      <alignment horizontal="center" vertical="top" wrapText="1"/>
    </xf>
    <xf numFmtId="4" fontId="1" fillId="0" borderId="2" xfId="0" applyNumberFormat="1" applyFont="1" applyBorder="1" applyAlignment="1">
      <alignment horizontal="left" vertical="top"/>
    </xf>
    <xf numFmtId="4" fontId="1" fillId="0" borderId="3" xfId="0" applyNumberFormat="1" applyFont="1" applyBorder="1" applyAlignment="1">
      <alignment horizontal="left" vertical="top"/>
    </xf>
    <xf numFmtId="4" fontId="8" fillId="0" borderId="2" xfId="0" applyNumberFormat="1" applyFont="1" applyBorder="1" applyAlignment="1">
      <alignment horizontal="left" vertical="top" wrapText="1"/>
    </xf>
    <xf numFmtId="4" fontId="8" fillId="0" borderId="3" xfId="0" applyNumberFormat="1" applyFont="1" applyBorder="1" applyAlignment="1">
      <alignment horizontal="left" vertical="top" wrapText="1"/>
    </xf>
    <xf numFmtId="4" fontId="1" fillId="0" borderId="2" xfId="0" applyNumberFormat="1" applyFont="1" applyBorder="1" applyAlignment="1">
      <alignment vertical="top" wrapText="1"/>
    </xf>
    <xf numFmtId="4" fontId="1" fillId="0" borderId="3" xfId="0" applyNumberFormat="1" applyFont="1" applyBorder="1" applyAlignment="1">
      <alignment vertical="top" wrapText="1"/>
    </xf>
    <xf numFmtId="4" fontId="3" fillId="0" borderId="2"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 fontId="1" fillId="0" borderId="2"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 fontId="1" fillId="0" borderId="10" xfId="0" applyNumberFormat="1" applyFont="1" applyBorder="1" applyAlignment="1">
      <alignment horizontal="center" vertical="top" wrapText="1"/>
    </xf>
    <xf numFmtId="4" fontId="1" fillId="0" borderId="15" xfId="0" applyNumberFormat="1" applyFont="1" applyBorder="1" applyAlignment="1">
      <alignment horizontal="center" vertical="top" wrapText="1"/>
    </xf>
    <xf numFmtId="0" fontId="0" fillId="0" borderId="3" xfId="0" applyBorder="1" applyAlignment="1">
      <alignment horizontal="left" vertical="top" wrapText="1"/>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4" fontId="1" fillId="0" borderId="10" xfId="0" applyNumberFormat="1" applyFont="1" applyBorder="1" applyAlignment="1">
      <alignment horizontal="left" vertical="top" wrapText="1"/>
    </xf>
    <xf numFmtId="4" fontId="1" fillId="0" borderId="15" xfId="0" applyNumberFormat="1" applyFont="1" applyBorder="1" applyAlignment="1">
      <alignment horizontal="left" vertical="top" wrapText="1"/>
    </xf>
    <xf numFmtId="0" fontId="0" fillId="0" borderId="1" xfId="0"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7" fillId="0" borderId="3" xfId="0" applyFont="1" applyBorder="1" applyAlignment="1">
      <alignment horizontal="center" vertical="top"/>
    </xf>
    <xf numFmtId="0" fontId="1" fillId="0" borderId="3" xfId="0" applyFont="1" applyBorder="1" applyAlignment="1">
      <alignment horizontal="center" vertical="top"/>
    </xf>
    <xf numFmtId="0" fontId="1" fillId="0" borderId="11" xfId="0" applyFont="1" applyBorder="1" applyAlignment="1">
      <alignment horizontal="center" vertical="top" wrapText="1"/>
    </xf>
    <xf numFmtId="0" fontId="1" fillId="0" borderId="17" xfId="0" applyFont="1" applyBorder="1" applyAlignment="1">
      <alignment horizontal="center" vertical="top" wrapText="1"/>
    </xf>
    <xf numFmtId="0" fontId="0" fillId="0" borderId="4" xfId="0"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0" fontId="0" fillId="0" borderId="19" xfId="0" applyBorder="1" applyAlignment="1">
      <alignment horizontal="left" vertical="top" wrapText="1"/>
    </xf>
    <xf numFmtId="0" fontId="0" fillId="0" borderId="4" xfId="0" applyBorder="1" applyAlignment="1">
      <alignment horizontal="left" vertical="top"/>
    </xf>
    <xf numFmtId="0" fontId="0" fillId="0" borderId="3" xfId="0" applyBorder="1" applyAlignment="1">
      <alignment horizontal="left" vertical="top"/>
    </xf>
    <xf numFmtId="0" fontId="1" fillId="0" borderId="8" xfId="0" applyFont="1" applyBorder="1" applyAlignment="1">
      <alignment horizontal="left" vertical="top" wrapText="1"/>
    </xf>
    <xf numFmtId="0" fontId="1" fillId="0" borderId="18" xfId="0" applyFont="1" applyBorder="1" applyAlignment="1">
      <alignment horizontal="left" vertical="top" wrapText="1"/>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xf>
    <xf numFmtId="0" fontId="3" fillId="0" borderId="14" xfId="0" applyFont="1" applyBorder="1" applyAlignment="1">
      <alignment horizontal="left"/>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0" fontId="1" fillId="0" borderId="0" xfId="0" applyFont="1" applyAlignment="1">
      <alignment horizontal="left"/>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8"/>
  <sheetViews>
    <sheetView tabSelected="1" zoomScaleNormal="100" workbookViewId="0">
      <selection activeCell="A3" sqref="A3:B3"/>
    </sheetView>
  </sheetViews>
  <sheetFormatPr defaultRowHeight="15" x14ac:dyDescent="0.25"/>
  <cols>
    <col min="1" max="1" width="11" style="25" customWidth="1"/>
    <col min="2" max="2" width="32.42578125" style="1" customWidth="1"/>
    <col min="3" max="3" width="10.42578125" style="1" customWidth="1"/>
    <col min="4" max="4" width="10.28515625" style="25" customWidth="1"/>
    <col min="5" max="5" width="24.7109375" style="1" customWidth="1"/>
    <col min="6" max="6" width="14.42578125" style="1" customWidth="1"/>
    <col min="7" max="7" width="11.42578125" style="1" customWidth="1"/>
    <col min="8" max="8" width="23.140625" style="1" customWidth="1"/>
    <col min="9" max="9" width="13.5703125" style="1" customWidth="1"/>
    <col min="10" max="10" width="10.7109375" style="1" customWidth="1"/>
    <col min="11" max="11" width="36" style="1"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7" style="1" customWidth="1"/>
    <col min="18" max="18" width="17.42578125" style="1" customWidth="1"/>
    <col min="19" max="19" width="16.7109375" style="1" customWidth="1"/>
    <col min="20" max="16384" width="9.140625" style="1"/>
  </cols>
  <sheetData>
    <row r="1" spans="1:19" x14ac:dyDescent="0.25">
      <c r="A1" s="230" t="s">
        <v>555</v>
      </c>
      <c r="B1" s="218"/>
    </row>
    <row r="2" spans="1:19" ht="18.75" x14ac:dyDescent="0.3">
      <c r="C2" s="338" t="s">
        <v>554</v>
      </c>
      <c r="D2" s="338"/>
      <c r="E2" s="338"/>
      <c r="F2" s="338"/>
      <c r="G2" s="338"/>
      <c r="H2" s="338"/>
      <c r="I2" s="338"/>
      <c r="J2" s="338"/>
      <c r="K2" s="338"/>
      <c r="L2" s="338"/>
      <c r="M2" s="338"/>
      <c r="N2" s="338"/>
      <c r="O2" s="338"/>
      <c r="P2" s="338"/>
    </row>
    <row r="3" spans="1:19" x14ac:dyDescent="0.25">
      <c r="A3" s="377" t="s">
        <v>514</v>
      </c>
      <c r="B3" s="377"/>
      <c r="I3" s="23"/>
    </row>
    <row r="4" spans="1:19" x14ac:dyDescent="0.25">
      <c r="C4" s="1" t="s">
        <v>453</v>
      </c>
      <c r="S4" s="45" t="s">
        <v>17</v>
      </c>
    </row>
    <row r="5" spans="1:19" ht="29.25" customHeight="1" x14ac:dyDescent="0.25">
      <c r="A5" s="341" t="s">
        <v>0</v>
      </c>
      <c r="B5" s="339" t="s">
        <v>1</v>
      </c>
      <c r="C5" s="340" t="s">
        <v>2</v>
      </c>
      <c r="D5" s="340"/>
      <c r="E5" s="340" t="s">
        <v>5</v>
      </c>
      <c r="F5" s="340"/>
      <c r="G5" s="340"/>
      <c r="H5" s="340" t="s">
        <v>9</v>
      </c>
      <c r="I5" s="349"/>
      <c r="J5" s="349"/>
      <c r="K5" s="340" t="s">
        <v>10</v>
      </c>
      <c r="L5" s="349"/>
      <c r="M5" s="349"/>
      <c r="N5" s="348" t="s">
        <v>16</v>
      </c>
      <c r="O5" s="348"/>
      <c r="P5" s="348"/>
      <c r="Q5" s="348"/>
      <c r="R5" s="348"/>
      <c r="S5" s="348"/>
    </row>
    <row r="6" spans="1:19" ht="45" x14ac:dyDescent="0.25">
      <c r="A6" s="342"/>
      <c r="B6" s="339"/>
      <c r="C6" s="344" t="s">
        <v>3</v>
      </c>
      <c r="D6" s="344" t="s">
        <v>4</v>
      </c>
      <c r="E6" s="339" t="s">
        <v>6</v>
      </c>
      <c r="F6" s="339" t="s">
        <v>7</v>
      </c>
      <c r="G6" s="339" t="s">
        <v>8</v>
      </c>
      <c r="H6" s="339" t="s">
        <v>6</v>
      </c>
      <c r="I6" s="339" t="s">
        <v>7</v>
      </c>
      <c r="J6" s="339" t="s">
        <v>8</v>
      </c>
      <c r="K6" s="339" t="s">
        <v>6</v>
      </c>
      <c r="L6" s="339" t="s">
        <v>7</v>
      </c>
      <c r="M6" s="339" t="s">
        <v>8</v>
      </c>
      <c r="N6" s="339" t="s">
        <v>13</v>
      </c>
      <c r="O6" s="339"/>
      <c r="P6" s="2" t="s">
        <v>14</v>
      </c>
      <c r="Q6" s="339" t="s">
        <v>15</v>
      </c>
      <c r="R6" s="347"/>
      <c r="S6" s="347"/>
    </row>
    <row r="7" spans="1:19" ht="27" customHeight="1" x14ac:dyDescent="0.25">
      <c r="A7" s="343"/>
      <c r="B7" s="339"/>
      <c r="C7" s="344"/>
      <c r="D7" s="344"/>
      <c r="E7" s="339"/>
      <c r="F7" s="339"/>
      <c r="G7" s="339"/>
      <c r="H7" s="339"/>
      <c r="I7" s="339"/>
      <c r="J7" s="339"/>
      <c r="K7" s="339"/>
      <c r="L7" s="339"/>
      <c r="M7" s="339"/>
      <c r="N7" s="5" t="s">
        <v>11</v>
      </c>
      <c r="O7" s="5" t="s">
        <v>12</v>
      </c>
      <c r="P7" s="5" t="s">
        <v>11</v>
      </c>
      <c r="Q7" s="5" t="s">
        <v>11</v>
      </c>
      <c r="R7" s="5" t="s">
        <v>11</v>
      </c>
      <c r="S7" s="5" t="s">
        <v>11</v>
      </c>
    </row>
    <row r="8" spans="1:19" x14ac:dyDescent="0.25">
      <c r="A8" s="89">
        <v>1</v>
      </c>
      <c r="B8" s="3">
        <v>2</v>
      </c>
      <c r="C8" s="3">
        <v>3</v>
      </c>
      <c r="D8" s="15">
        <v>4</v>
      </c>
      <c r="E8" s="3">
        <v>5</v>
      </c>
      <c r="F8" s="3">
        <v>6</v>
      </c>
      <c r="G8" s="3">
        <v>7</v>
      </c>
      <c r="H8" s="3">
        <v>8</v>
      </c>
      <c r="I8" s="3">
        <v>9</v>
      </c>
      <c r="J8" s="3">
        <v>10</v>
      </c>
      <c r="K8" s="3">
        <v>11</v>
      </c>
      <c r="L8" s="3">
        <v>12</v>
      </c>
      <c r="M8" s="3">
        <v>13</v>
      </c>
      <c r="N8" s="3">
        <v>14</v>
      </c>
      <c r="O8" s="3">
        <v>15</v>
      </c>
      <c r="P8" s="3">
        <v>16</v>
      </c>
      <c r="Q8" s="3">
        <v>17</v>
      </c>
      <c r="R8" s="3">
        <v>18</v>
      </c>
      <c r="S8" s="3">
        <v>19</v>
      </c>
    </row>
    <row r="9" spans="1:19" s="23" customFormat="1" ht="14.25" x14ac:dyDescent="0.2">
      <c r="A9" s="44"/>
      <c r="B9" s="44" t="s">
        <v>18</v>
      </c>
      <c r="C9" s="44">
        <v>901</v>
      </c>
      <c r="D9" s="44"/>
      <c r="E9" s="44"/>
      <c r="F9" s="44"/>
      <c r="G9" s="44"/>
      <c r="H9" s="44"/>
      <c r="I9" s="44"/>
      <c r="J9" s="44"/>
      <c r="K9" s="44"/>
      <c r="L9" s="44"/>
      <c r="M9" s="44"/>
      <c r="N9" s="58">
        <f t="shared" ref="N9:S9" si="0">N10+N27+N37</f>
        <v>72252758.079999998</v>
      </c>
      <c r="O9" s="58">
        <f t="shared" si="0"/>
        <v>72164315.370000005</v>
      </c>
      <c r="P9" s="58">
        <f t="shared" si="0"/>
        <v>69582446</v>
      </c>
      <c r="Q9" s="58">
        <f t="shared" si="0"/>
        <v>65514846</v>
      </c>
      <c r="R9" s="58">
        <f t="shared" si="0"/>
        <v>61671538</v>
      </c>
      <c r="S9" s="58">
        <f t="shared" si="0"/>
        <v>61671538</v>
      </c>
    </row>
    <row r="10" spans="1:19" s="135" customFormat="1" ht="124.5" customHeight="1" x14ac:dyDescent="0.2">
      <c r="A10" s="132">
        <v>2100</v>
      </c>
      <c r="B10" s="136" t="s">
        <v>464</v>
      </c>
      <c r="C10" s="132"/>
      <c r="D10" s="132"/>
      <c r="E10" s="132"/>
      <c r="F10" s="132"/>
      <c r="G10" s="132"/>
      <c r="H10" s="133"/>
      <c r="I10" s="133"/>
      <c r="J10" s="133"/>
      <c r="K10" s="133"/>
      <c r="L10" s="133"/>
      <c r="M10" s="133"/>
      <c r="N10" s="134">
        <f t="shared" ref="N10:O10" si="1">N11+N14+N17+N24</f>
        <v>21751852.439999998</v>
      </c>
      <c r="O10" s="134">
        <f t="shared" si="1"/>
        <v>21731526.969999999</v>
      </c>
      <c r="P10" s="134">
        <f>P11+P14+P17+P24+P25</f>
        <v>8460742</v>
      </c>
      <c r="Q10" s="134">
        <f t="shared" ref="Q10:S10" si="2">Q11+Q14+Q17+Q24+Q25</f>
        <v>4998247</v>
      </c>
      <c r="R10" s="134">
        <f t="shared" si="2"/>
        <v>4998247</v>
      </c>
      <c r="S10" s="134">
        <f t="shared" si="2"/>
        <v>4998247</v>
      </c>
    </row>
    <row r="11" spans="1:19" ht="45" x14ac:dyDescent="0.25">
      <c r="A11" s="300">
        <v>2107</v>
      </c>
      <c r="B11" s="298" t="s">
        <v>46</v>
      </c>
      <c r="C11" s="300">
        <v>901</v>
      </c>
      <c r="D11" s="302" t="s">
        <v>49</v>
      </c>
      <c r="E11" s="298" t="s">
        <v>20</v>
      </c>
      <c r="F11" s="298" t="s">
        <v>381</v>
      </c>
      <c r="G11" s="298" t="s">
        <v>21</v>
      </c>
      <c r="H11" s="10"/>
      <c r="I11" s="10"/>
      <c r="J11" s="10"/>
      <c r="K11" s="10" t="s">
        <v>29</v>
      </c>
      <c r="L11" s="10" t="s">
        <v>47</v>
      </c>
      <c r="M11" s="10" t="s">
        <v>30</v>
      </c>
      <c r="N11" s="290">
        <f>2178237.46+6927523.2-419400</f>
        <v>8686360.6600000001</v>
      </c>
      <c r="O11" s="290">
        <f>2178237.46+6927523.2-419400</f>
        <v>8686360.6600000001</v>
      </c>
      <c r="P11" s="63">
        <f>1901595+2404400</f>
        <v>4305995</v>
      </c>
      <c r="Q11" s="151">
        <v>875000</v>
      </c>
      <c r="R11" s="290">
        <v>875000</v>
      </c>
      <c r="S11" s="290">
        <v>875000</v>
      </c>
    </row>
    <row r="12" spans="1:19" ht="198.75" customHeight="1" x14ac:dyDescent="0.25">
      <c r="A12" s="301"/>
      <c r="B12" s="299"/>
      <c r="C12" s="301"/>
      <c r="D12" s="303"/>
      <c r="E12" s="299"/>
      <c r="F12" s="299"/>
      <c r="G12" s="299"/>
      <c r="H12" s="10"/>
      <c r="I12" s="10"/>
      <c r="J12" s="10"/>
      <c r="K12" s="83" t="s">
        <v>48</v>
      </c>
      <c r="L12" s="83"/>
      <c r="M12" s="83" t="s">
        <v>497</v>
      </c>
      <c r="N12" s="292"/>
      <c r="O12" s="292"/>
      <c r="P12" s="65"/>
      <c r="Q12" s="65"/>
      <c r="R12" s="292"/>
      <c r="S12" s="292"/>
    </row>
    <row r="13" spans="1:19" ht="150.75" customHeight="1" x14ac:dyDescent="0.25">
      <c r="A13" s="194"/>
      <c r="B13" s="199"/>
      <c r="C13" s="194"/>
      <c r="D13" s="196"/>
      <c r="E13" s="199"/>
      <c r="F13" s="199"/>
      <c r="G13" s="199"/>
      <c r="H13" s="10"/>
      <c r="I13" s="10"/>
      <c r="J13" s="10"/>
      <c r="K13" s="83" t="s">
        <v>494</v>
      </c>
      <c r="L13" s="83"/>
      <c r="M13" s="83" t="s">
        <v>498</v>
      </c>
      <c r="N13" s="197"/>
      <c r="O13" s="197"/>
      <c r="P13" s="197"/>
      <c r="Q13" s="197"/>
      <c r="R13" s="197"/>
      <c r="S13" s="197"/>
    </row>
    <row r="14" spans="1:19" ht="45" x14ac:dyDescent="0.25">
      <c r="A14" s="300">
        <v>2126</v>
      </c>
      <c r="B14" s="298" t="s">
        <v>50</v>
      </c>
      <c r="C14" s="300">
        <v>901</v>
      </c>
      <c r="D14" s="302" t="s">
        <v>35</v>
      </c>
      <c r="E14" s="298" t="s">
        <v>20</v>
      </c>
      <c r="F14" s="300" t="s">
        <v>51</v>
      </c>
      <c r="G14" s="300" t="s">
        <v>21</v>
      </c>
      <c r="H14" s="10"/>
      <c r="I14" s="10"/>
      <c r="J14" s="10"/>
      <c r="K14" s="10" t="s">
        <v>29</v>
      </c>
      <c r="L14" s="10" t="s">
        <v>47</v>
      </c>
      <c r="M14" s="10" t="s">
        <v>30</v>
      </c>
      <c r="N14" s="290">
        <f>3228252.2+4014141</f>
        <v>7242393.2000000002</v>
      </c>
      <c r="O14" s="290">
        <f>3228252.2+3994543</f>
        <v>7222795.2000000002</v>
      </c>
      <c r="P14" s="63">
        <v>3755247</v>
      </c>
      <c r="Q14" s="63">
        <v>3723747</v>
      </c>
      <c r="R14" s="290">
        <v>3723747</v>
      </c>
      <c r="S14" s="290">
        <v>3723747</v>
      </c>
    </row>
    <row r="15" spans="1:19" ht="165" x14ac:dyDescent="0.25">
      <c r="A15" s="301"/>
      <c r="B15" s="299"/>
      <c r="C15" s="301"/>
      <c r="D15" s="303"/>
      <c r="E15" s="299"/>
      <c r="F15" s="301"/>
      <c r="G15" s="301"/>
      <c r="H15" s="10"/>
      <c r="I15" s="10"/>
      <c r="J15" s="10"/>
      <c r="K15" s="10" t="s">
        <v>52</v>
      </c>
      <c r="L15" s="10"/>
      <c r="M15" s="10" t="s">
        <v>53</v>
      </c>
      <c r="N15" s="291"/>
      <c r="O15" s="291"/>
      <c r="P15" s="168"/>
      <c r="Q15" s="168"/>
      <c r="R15" s="291"/>
      <c r="S15" s="291"/>
    </row>
    <row r="16" spans="1:19" ht="135" x14ac:dyDescent="0.25">
      <c r="A16" s="253"/>
      <c r="B16" s="251"/>
      <c r="C16" s="253"/>
      <c r="D16" s="252"/>
      <c r="E16" s="249"/>
      <c r="F16" s="250"/>
      <c r="G16" s="250"/>
      <c r="H16" s="10"/>
      <c r="I16" s="10"/>
      <c r="J16" s="10"/>
      <c r="K16" s="10" t="s">
        <v>537</v>
      </c>
      <c r="L16" s="10"/>
      <c r="M16" s="84" t="s">
        <v>538</v>
      </c>
      <c r="N16" s="254"/>
      <c r="O16" s="254"/>
      <c r="P16" s="254"/>
      <c r="Q16" s="254"/>
      <c r="R16" s="254"/>
      <c r="S16" s="248"/>
    </row>
    <row r="17" spans="1:19" ht="90" x14ac:dyDescent="0.25">
      <c r="A17" s="296">
        <v>2138</v>
      </c>
      <c r="B17" s="298" t="s">
        <v>54</v>
      </c>
      <c r="C17" s="300">
        <v>901</v>
      </c>
      <c r="D17" s="302" t="s">
        <v>133</v>
      </c>
      <c r="E17" s="10" t="s">
        <v>20</v>
      </c>
      <c r="F17" s="10" t="s">
        <v>58</v>
      </c>
      <c r="G17" s="10" t="s">
        <v>21</v>
      </c>
      <c r="H17" s="10"/>
      <c r="I17" s="10"/>
      <c r="J17" s="10"/>
      <c r="K17" s="10" t="s">
        <v>29</v>
      </c>
      <c r="L17" s="10"/>
      <c r="M17" s="84" t="s">
        <v>30</v>
      </c>
      <c r="N17" s="345">
        <f>848633.88+4974464.7</f>
        <v>5823098.5800000001</v>
      </c>
      <c r="O17" s="345">
        <f>848633.88+4973737.23</f>
        <v>5822371.1100000003</v>
      </c>
      <c r="P17" s="345">
        <v>299500</v>
      </c>
      <c r="Q17" s="345">
        <v>299500</v>
      </c>
      <c r="R17" s="345">
        <v>299500</v>
      </c>
      <c r="S17" s="290">
        <v>299500</v>
      </c>
    </row>
    <row r="18" spans="1:19" ht="150" x14ac:dyDescent="0.25">
      <c r="A18" s="328"/>
      <c r="B18" s="306"/>
      <c r="C18" s="310"/>
      <c r="D18" s="309"/>
      <c r="E18" s="10" t="s">
        <v>56</v>
      </c>
      <c r="F18" s="10" t="s">
        <v>370</v>
      </c>
      <c r="G18" s="10" t="s">
        <v>28</v>
      </c>
      <c r="H18" s="10"/>
      <c r="I18" s="10"/>
      <c r="J18" s="10"/>
      <c r="K18" s="10" t="s">
        <v>451</v>
      </c>
      <c r="L18" s="10"/>
      <c r="M18" s="84" t="s">
        <v>452</v>
      </c>
      <c r="N18" s="346"/>
      <c r="O18" s="346"/>
      <c r="P18" s="346"/>
      <c r="Q18" s="346"/>
      <c r="R18" s="346"/>
      <c r="S18" s="291"/>
    </row>
    <row r="19" spans="1:19" ht="12" customHeight="1" x14ac:dyDescent="0.25">
      <c r="A19" s="328"/>
      <c r="B19" s="306"/>
      <c r="C19" s="310"/>
      <c r="D19" s="309"/>
      <c r="E19" s="10"/>
      <c r="F19" s="10"/>
      <c r="G19" s="10"/>
      <c r="H19" s="10"/>
      <c r="I19" s="10"/>
      <c r="J19" s="10"/>
      <c r="K19" s="10"/>
      <c r="L19" s="10"/>
      <c r="M19" s="84"/>
      <c r="N19" s="346"/>
      <c r="O19" s="346"/>
      <c r="P19" s="346"/>
      <c r="Q19" s="346"/>
      <c r="R19" s="346"/>
      <c r="S19" s="291"/>
    </row>
    <row r="20" spans="1:19" ht="165" x14ac:dyDescent="0.25">
      <c r="A20" s="297"/>
      <c r="B20" s="299"/>
      <c r="C20" s="301"/>
      <c r="D20" s="303"/>
      <c r="E20" s="10"/>
      <c r="F20" s="10"/>
      <c r="G20" s="10"/>
      <c r="H20" s="10"/>
      <c r="I20" s="10"/>
      <c r="J20" s="10"/>
      <c r="K20" s="10" t="s">
        <v>62</v>
      </c>
      <c r="L20" s="10"/>
      <c r="M20" s="84" t="s">
        <v>63</v>
      </c>
      <c r="N20" s="346"/>
      <c r="O20" s="346"/>
      <c r="P20" s="346"/>
      <c r="Q20" s="346"/>
      <c r="R20" s="346"/>
      <c r="S20" s="291"/>
    </row>
    <row r="21" spans="1:19" ht="150" x14ac:dyDescent="0.25">
      <c r="A21" s="216"/>
      <c r="B21" s="212"/>
      <c r="C21" s="213"/>
      <c r="D21" s="214"/>
      <c r="E21" s="10"/>
      <c r="F21" s="10"/>
      <c r="G21" s="10"/>
      <c r="H21" s="10"/>
      <c r="I21" s="10"/>
      <c r="J21" s="10"/>
      <c r="K21" s="10" t="s">
        <v>473</v>
      </c>
      <c r="L21" s="10"/>
      <c r="M21" s="84" t="s">
        <v>474</v>
      </c>
      <c r="N21" s="215"/>
      <c r="O21" s="215"/>
      <c r="P21" s="215"/>
      <c r="Q21" s="215"/>
      <c r="R21" s="215"/>
      <c r="S21" s="211"/>
    </row>
    <row r="22" spans="1:19" ht="90" x14ac:dyDescent="0.25">
      <c r="A22" s="216"/>
      <c r="B22" s="212"/>
      <c r="C22" s="213"/>
      <c r="D22" s="214"/>
      <c r="E22" s="10"/>
      <c r="F22" s="10"/>
      <c r="G22" s="10"/>
      <c r="H22" s="10"/>
      <c r="I22" s="10"/>
      <c r="J22" s="10"/>
      <c r="K22" s="10" t="s">
        <v>66</v>
      </c>
      <c r="L22" s="10"/>
      <c r="M22" s="10" t="s">
        <v>499</v>
      </c>
      <c r="N22" s="215"/>
      <c r="O22" s="215"/>
      <c r="P22" s="215"/>
      <c r="Q22" s="215"/>
      <c r="R22" s="215"/>
      <c r="S22" s="211"/>
    </row>
    <row r="23" spans="1:19" ht="135" x14ac:dyDescent="0.25">
      <c r="A23" s="216"/>
      <c r="B23" s="212"/>
      <c r="C23" s="213"/>
      <c r="D23" s="214"/>
      <c r="E23" s="10"/>
      <c r="F23" s="10"/>
      <c r="G23" s="10"/>
      <c r="H23" s="10"/>
      <c r="I23" s="10"/>
      <c r="J23" s="10"/>
      <c r="K23" s="10" t="s">
        <v>500</v>
      </c>
      <c r="L23" s="10"/>
      <c r="M23" s="10" t="s">
        <v>501</v>
      </c>
      <c r="N23" s="215"/>
      <c r="O23" s="215"/>
      <c r="P23" s="215"/>
      <c r="Q23" s="215"/>
      <c r="R23" s="215"/>
      <c r="S23" s="211"/>
    </row>
    <row r="24" spans="1:19" ht="150" hidden="1" x14ac:dyDescent="0.25">
      <c r="A24" s="104">
        <v>2141</v>
      </c>
      <c r="B24" s="101" t="s">
        <v>426</v>
      </c>
      <c r="C24" s="102">
        <v>901</v>
      </c>
      <c r="D24" s="103" t="s">
        <v>35</v>
      </c>
      <c r="E24" s="10" t="s">
        <v>20</v>
      </c>
      <c r="F24" s="10" t="s">
        <v>375</v>
      </c>
      <c r="G24" s="10" t="s">
        <v>21</v>
      </c>
      <c r="H24" s="10"/>
      <c r="I24" s="10"/>
      <c r="J24" s="10"/>
      <c r="K24" s="10" t="s">
        <v>31</v>
      </c>
      <c r="L24" s="10"/>
      <c r="M24" s="10" t="s">
        <v>32</v>
      </c>
      <c r="N24" s="100">
        <v>0</v>
      </c>
      <c r="O24" s="100">
        <v>0</v>
      </c>
      <c r="P24" s="100">
        <v>0</v>
      </c>
      <c r="Q24" s="100">
        <v>0</v>
      </c>
      <c r="R24" s="100">
        <v>0</v>
      </c>
      <c r="S24" s="100">
        <v>0</v>
      </c>
    </row>
    <row r="25" spans="1:19" ht="34.5" customHeight="1" x14ac:dyDescent="0.25">
      <c r="A25" s="296">
        <v>2141</v>
      </c>
      <c r="B25" s="298" t="s">
        <v>503</v>
      </c>
      <c r="C25" s="300">
        <v>901</v>
      </c>
      <c r="D25" s="302" t="s">
        <v>35</v>
      </c>
      <c r="E25" s="298" t="s">
        <v>20</v>
      </c>
      <c r="F25" s="298" t="s">
        <v>504</v>
      </c>
      <c r="G25" s="298" t="s">
        <v>21</v>
      </c>
      <c r="H25" s="10"/>
      <c r="I25" s="10"/>
      <c r="J25" s="10"/>
      <c r="K25" s="10" t="s">
        <v>29</v>
      </c>
      <c r="L25" s="10"/>
      <c r="M25" s="84" t="s">
        <v>30</v>
      </c>
      <c r="N25" s="288"/>
      <c r="O25" s="288"/>
      <c r="P25" s="288">
        <v>100000</v>
      </c>
      <c r="Q25" s="288">
        <v>100000</v>
      </c>
      <c r="R25" s="288">
        <v>100000</v>
      </c>
      <c r="S25" s="288">
        <v>100000</v>
      </c>
    </row>
    <row r="26" spans="1:19" ht="150" x14ac:dyDescent="0.25">
      <c r="A26" s="297"/>
      <c r="B26" s="299"/>
      <c r="C26" s="301"/>
      <c r="D26" s="303"/>
      <c r="E26" s="299"/>
      <c r="F26" s="299"/>
      <c r="G26" s="299"/>
      <c r="H26" s="10"/>
      <c r="I26" s="10"/>
      <c r="J26" s="10"/>
      <c r="K26" s="10" t="s">
        <v>31</v>
      </c>
      <c r="L26" s="10"/>
      <c r="M26" s="10" t="s">
        <v>32</v>
      </c>
      <c r="N26" s="289"/>
      <c r="O26" s="289"/>
      <c r="P26" s="289"/>
      <c r="Q26" s="289"/>
      <c r="R26" s="289"/>
      <c r="S26" s="289"/>
    </row>
    <row r="27" spans="1:19" s="23" customFormat="1" ht="170.25" customHeight="1" x14ac:dyDescent="0.2">
      <c r="A27" s="96">
        <v>2200</v>
      </c>
      <c r="B27" s="17" t="s">
        <v>462</v>
      </c>
      <c r="C27" s="8"/>
      <c r="D27" s="8"/>
      <c r="E27" s="8"/>
      <c r="F27" s="8"/>
      <c r="G27" s="8"/>
      <c r="H27" s="8"/>
      <c r="I27" s="8"/>
      <c r="J27" s="8"/>
      <c r="K27" s="8"/>
      <c r="L27" s="8"/>
      <c r="M27" s="8"/>
      <c r="N27" s="59">
        <f t="shared" ref="N27:S27" si="3">N28+N32+N34+N36</f>
        <v>47053625.640000001</v>
      </c>
      <c r="O27" s="59">
        <f t="shared" si="3"/>
        <v>47053625.640000001</v>
      </c>
      <c r="P27" s="59">
        <f t="shared" si="3"/>
        <v>52913804</v>
      </c>
      <c r="Q27" s="59">
        <f t="shared" si="3"/>
        <v>52227199</v>
      </c>
      <c r="R27" s="59">
        <f t="shared" si="3"/>
        <v>48775491</v>
      </c>
      <c r="S27" s="59">
        <f t="shared" si="3"/>
        <v>48775491</v>
      </c>
    </row>
    <row r="28" spans="1:19" ht="45" x14ac:dyDescent="0.25">
      <c r="A28" s="304">
        <v>2201</v>
      </c>
      <c r="B28" s="298" t="s">
        <v>429</v>
      </c>
      <c r="C28" s="307">
        <v>901</v>
      </c>
      <c r="D28" s="300" t="s">
        <v>19</v>
      </c>
      <c r="E28" s="298" t="s">
        <v>20</v>
      </c>
      <c r="F28" s="298" t="s">
        <v>375</v>
      </c>
      <c r="G28" s="300" t="s">
        <v>21</v>
      </c>
      <c r="H28" s="298" t="s">
        <v>24</v>
      </c>
      <c r="I28" s="314" t="s">
        <v>61</v>
      </c>
      <c r="J28" s="300" t="s">
        <v>26</v>
      </c>
      <c r="K28" s="10" t="s">
        <v>29</v>
      </c>
      <c r="L28" s="4"/>
      <c r="M28" s="10" t="s">
        <v>30</v>
      </c>
      <c r="N28" s="293">
        <f>1791017.96+33508442.97+7304957.71-223770</f>
        <v>42380648.640000001</v>
      </c>
      <c r="O28" s="293">
        <f>1791017.96+33508442.97+7304957.71-223770</f>
        <v>42380648.640000001</v>
      </c>
      <c r="P28" s="123">
        <f>2468362+42232145+2136106-320101+260000</f>
        <v>46776512</v>
      </c>
      <c r="Q28" s="217">
        <f>2468362+43361545+260000</f>
        <v>46089907</v>
      </c>
      <c r="R28" s="293">
        <f>2468362+39909837+260000</f>
        <v>42638199</v>
      </c>
      <c r="S28" s="293">
        <f>2468362+39909837+260000</f>
        <v>42638199</v>
      </c>
    </row>
    <row r="29" spans="1:19" ht="48" customHeight="1" x14ac:dyDescent="0.25">
      <c r="A29" s="305"/>
      <c r="B29" s="306"/>
      <c r="C29" s="308"/>
      <c r="D29" s="310"/>
      <c r="E29" s="299"/>
      <c r="F29" s="299"/>
      <c r="G29" s="301"/>
      <c r="H29" s="299"/>
      <c r="I29" s="315"/>
      <c r="J29" s="301"/>
      <c r="K29" s="10"/>
      <c r="L29" s="4"/>
      <c r="M29" s="10"/>
      <c r="N29" s="294"/>
      <c r="O29" s="294"/>
      <c r="P29" s="124"/>
      <c r="Q29" s="124"/>
      <c r="R29" s="294"/>
      <c r="S29" s="294"/>
    </row>
    <row r="30" spans="1:19" ht="285" x14ac:dyDescent="0.25">
      <c r="A30" s="305"/>
      <c r="B30" s="306"/>
      <c r="C30" s="308"/>
      <c r="D30" s="310"/>
      <c r="E30" s="9" t="s">
        <v>22</v>
      </c>
      <c r="F30" s="7" t="s">
        <v>61</v>
      </c>
      <c r="G30" s="9" t="s">
        <v>23</v>
      </c>
      <c r="H30" s="10" t="s">
        <v>27</v>
      </c>
      <c r="I30" s="11" t="s">
        <v>61</v>
      </c>
      <c r="J30" s="10" t="s">
        <v>28</v>
      </c>
      <c r="K30" s="10" t="s">
        <v>34</v>
      </c>
      <c r="L30" s="4"/>
      <c r="M30" s="10" t="s">
        <v>380</v>
      </c>
      <c r="N30" s="294"/>
      <c r="O30" s="294"/>
      <c r="P30" s="124"/>
      <c r="Q30" s="124"/>
      <c r="R30" s="294"/>
      <c r="S30" s="294"/>
    </row>
    <row r="31" spans="1:19" ht="180" x14ac:dyDescent="0.25">
      <c r="A31" s="352"/>
      <c r="B31" s="299"/>
      <c r="C31" s="353"/>
      <c r="D31" s="301"/>
      <c r="E31" s="4"/>
      <c r="F31" s="4"/>
      <c r="G31" s="4"/>
      <c r="H31" s="4"/>
      <c r="I31" s="4"/>
      <c r="J31" s="4"/>
      <c r="K31" s="10" t="s">
        <v>535</v>
      </c>
      <c r="L31" s="10"/>
      <c r="M31" s="18" t="s">
        <v>536</v>
      </c>
      <c r="N31" s="295"/>
      <c r="O31" s="295"/>
      <c r="P31" s="125"/>
      <c r="Q31" s="125"/>
      <c r="R31" s="294"/>
      <c r="S31" s="294"/>
    </row>
    <row r="32" spans="1:19" ht="30" x14ac:dyDescent="0.25">
      <c r="A32" s="300">
        <v>2206</v>
      </c>
      <c r="B32" s="298" t="s">
        <v>431</v>
      </c>
      <c r="C32" s="300">
        <v>901</v>
      </c>
      <c r="D32" s="302" t="s">
        <v>35</v>
      </c>
      <c r="E32" s="298" t="s">
        <v>20</v>
      </c>
      <c r="F32" s="298" t="s">
        <v>376</v>
      </c>
      <c r="G32" s="300" t="s">
        <v>21</v>
      </c>
      <c r="H32" s="13"/>
      <c r="I32" s="10"/>
      <c r="J32" s="10"/>
      <c r="K32" s="10" t="s">
        <v>29</v>
      </c>
      <c r="L32" s="7" t="s">
        <v>37</v>
      </c>
      <c r="M32" s="10" t="s">
        <v>39</v>
      </c>
      <c r="N32" s="290">
        <v>4449207</v>
      </c>
      <c r="O32" s="290">
        <v>4449207</v>
      </c>
      <c r="P32" s="114">
        <v>5817191</v>
      </c>
      <c r="Q32" s="114">
        <v>5817191</v>
      </c>
      <c r="R32" s="319">
        <v>5817191</v>
      </c>
      <c r="S32" s="319">
        <v>5817191</v>
      </c>
    </row>
    <row r="33" spans="1:19" ht="172.5" customHeight="1" x14ac:dyDescent="0.25">
      <c r="A33" s="301"/>
      <c r="B33" s="299"/>
      <c r="C33" s="301"/>
      <c r="D33" s="303"/>
      <c r="E33" s="299"/>
      <c r="F33" s="299"/>
      <c r="G33" s="301"/>
      <c r="H33" s="10"/>
      <c r="I33" s="10"/>
      <c r="J33" s="10"/>
      <c r="K33" s="10" t="s">
        <v>38</v>
      </c>
      <c r="L33" s="7"/>
      <c r="M33" s="10" t="s">
        <v>424</v>
      </c>
      <c r="N33" s="292"/>
      <c r="O33" s="292"/>
      <c r="P33" s="115"/>
      <c r="Q33" s="115"/>
      <c r="R33" s="320"/>
      <c r="S33" s="320"/>
    </row>
    <row r="34" spans="1:19" ht="90" x14ac:dyDescent="0.25">
      <c r="A34" s="300">
        <v>2211</v>
      </c>
      <c r="B34" s="298" t="s">
        <v>40</v>
      </c>
      <c r="C34" s="300">
        <v>901</v>
      </c>
      <c r="D34" s="302" t="s">
        <v>41</v>
      </c>
      <c r="E34" s="10" t="s">
        <v>20</v>
      </c>
      <c r="F34" s="10" t="s">
        <v>377</v>
      </c>
      <c r="G34" s="10" t="s">
        <v>21</v>
      </c>
      <c r="H34" s="10" t="s">
        <v>43</v>
      </c>
      <c r="I34" s="10" t="s">
        <v>379</v>
      </c>
      <c r="J34" s="10" t="s">
        <v>44</v>
      </c>
      <c r="K34" s="10" t="s">
        <v>29</v>
      </c>
      <c r="L34" s="10"/>
      <c r="M34" s="10" t="s">
        <v>30</v>
      </c>
      <c r="N34" s="290">
        <v>0</v>
      </c>
      <c r="O34" s="290">
        <v>0</v>
      </c>
      <c r="P34" s="290">
        <v>0</v>
      </c>
      <c r="Q34" s="290">
        <v>0</v>
      </c>
      <c r="R34" s="290">
        <v>0</v>
      </c>
      <c r="S34" s="290">
        <v>0</v>
      </c>
    </row>
    <row r="35" spans="1:19" ht="105" x14ac:dyDescent="0.25">
      <c r="A35" s="301"/>
      <c r="B35" s="299"/>
      <c r="C35" s="301"/>
      <c r="D35" s="303"/>
      <c r="E35" s="10" t="s">
        <v>42</v>
      </c>
      <c r="F35" s="10" t="s">
        <v>378</v>
      </c>
      <c r="G35" s="10" t="s">
        <v>45</v>
      </c>
      <c r="H35" s="10"/>
      <c r="I35" s="10"/>
      <c r="J35" s="10"/>
      <c r="K35" s="10"/>
      <c r="L35" s="10"/>
      <c r="M35" s="10"/>
      <c r="N35" s="292"/>
      <c r="O35" s="292"/>
      <c r="P35" s="292"/>
      <c r="Q35" s="292"/>
      <c r="R35" s="292"/>
      <c r="S35" s="292"/>
    </row>
    <row r="36" spans="1:19" ht="98.25" customHeight="1" x14ac:dyDescent="0.25">
      <c r="A36" s="94">
        <v>2220</v>
      </c>
      <c r="B36" s="81" t="s">
        <v>455</v>
      </c>
      <c r="C36" s="79">
        <v>901</v>
      </c>
      <c r="D36" s="82" t="s">
        <v>35</v>
      </c>
      <c r="E36" s="10" t="s">
        <v>20</v>
      </c>
      <c r="F36" s="10" t="s">
        <v>456</v>
      </c>
      <c r="G36" s="10" t="s">
        <v>21</v>
      </c>
      <c r="H36" s="10"/>
      <c r="I36" s="10"/>
      <c r="J36" s="10"/>
      <c r="K36" s="10" t="s">
        <v>29</v>
      </c>
      <c r="L36" s="10"/>
      <c r="M36" s="10" t="s">
        <v>30</v>
      </c>
      <c r="N36" s="80">
        <v>223770</v>
      </c>
      <c r="O36" s="80">
        <v>223770</v>
      </c>
      <c r="P36" s="80">
        <v>320101</v>
      </c>
      <c r="Q36" s="80">
        <v>320101</v>
      </c>
      <c r="R36" s="80">
        <v>320101</v>
      </c>
      <c r="S36" s="80">
        <v>320101</v>
      </c>
    </row>
    <row r="37" spans="1:19" s="23" customFormat="1" ht="231.75" customHeight="1" x14ac:dyDescent="0.2">
      <c r="A37" s="16">
        <v>2600</v>
      </c>
      <c r="B37" s="17" t="s">
        <v>463</v>
      </c>
      <c r="C37" s="31"/>
      <c r="D37" s="97"/>
      <c r="E37" s="31"/>
      <c r="F37" s="31"/>
      <c r="G37" s="31"/>
      <c r="H37" s="31"/>
      <c r="I37" s="31"/>
      <c r="J37" s="31"/>
      <c r="K37" s="17"/>
      <c r="L37" s="17"/>
      <c r="M37" s="17"/>
      <c r="N37" s="47">
        <f>SUM(N38:N46)+N48</f>
        <v>3447280</v>
      </c>
      <c r="O37" s="47">
        <f>SUM(O38:O46)+O48</f>
        <v>3379162.76</v>
      </c>
      <c r="P37" s="47">
        <f>SUM(P38:P46)+P48+P47</f>
        <v>8207900</v>
      </c>
      <c r="Q37" s="47">
        <f>SUM(Q38:Q46)+Q48</f>
        <v>8289400</v>
      </c>
      <c r="R37" s="47">
        <f>SUM(R38:R46)+R48</f>
        <v>7897800</v>
      </c>
      <c r="S37" s="47">
        <f>SUM(S38:S46)+S48</f>
        <v>7897800</v>
      </c>
    </row>
    <row r="38" spans="1:19" ht="135" x14ac:dyDescent="0.25">
      <c r="A38" s="229">
        <v>2605</v>
      </c>
      <c r="B38" s="228" t="s">
        <v>432</v>
      </c>
      <c r="C38" s="105">
        <v>901</v>
      </c>
      <c r="D38" s="107" t="s">
        <v>35</v>
      </c>
      <c r="E38" s="106" t="s">
        <v>71</v>
      </c>
      <c r="F38" s="106" t="s">
        <v>72</v>
      </c>
      <c r="G38" s="106" t="s">
        <v>73</v>
      </c>
      <c r="H38" s="106" t="s">
        <v>74</v>
      </c>
      <c r="I38" s="106" t="s">
        <v>61</v>
      </c>
      <c r="J38" s="106" t="s">
        <v>75</v>
      </c>
      <c r="K38" s="93" t="s">
        <v>460</v>
      </c>
      <c r="L38" s="10"/>
      <c r="M38" s="83" t="s">
        <v>470</v>
      </c>
      <c r="N38" s="46">
        <v>243180</v>
      </c>
      <c r="O38" s="46">
        <v>243180</v>
      </c>
      <c r="P38" s="46">
        <v>286500</v>
      </c>
      <c r="Q38" s="46">
        <v>286500</v>
      </c>
      <c r="R38" s="46">
        <v>286500</v>
      </c>
      <c r="S38" s="46">
        <v>286500</v>
      </c>
    </row>
    <row r="39" spans="1:19" ht="255" x14ac:dyDescent="0.25">
      <c r="A39" s="88">
        <v>2641</v>
      </c>
      <c r="B39" s="87" t="s">
        <v>76</v>
      </c>
      <c r="C39" s="12">
        <v>901</v>
      </c>
      <c r="D39" s="21" t="s">
        <v>77</v>
      </c>
      <c r="E39" s="10" t="s">
        <v>78</v>
      </c>
      <c r="F39" s="10" t="s">
        <v>79</v>
      </c>
      <c r="G39" s="10" t="s">
        <v>80</v>
      </c>
      <c r="H39" s="10" t="s">
        <v>81</v>
      </c>
      <c r="I39" s="10" t="s">
        <v>61</v>
      </c>
      <c r="J39" s="10" t="s">
        <v>82</v>
      </c>
      <c r="K39" s="10" t="s">
        <v>105</v>
      </c>
      <c r="L39" s="10"/>
      <c r="M39" s="10" t="s">
        <v>83</v>
      </c>
      <c r="N39" s="46">
        <v>155400</v>
      </c>
      <c r="O39" s="46">
        <v>155400</v>
      </c>
      <c r="P39" s="46">
        <v>254000</v>
      </c>
      <c r="Q39" s="46">
        <v>254000</v>
      </c>
      <c r="R39" s="46">
        <v>254000</v>
      </c>
      <c r="S39" s="46">
        <v>254000</v>
      </c>
    </row>
    <row r="40" spans="1:19" ht="180" x14ac:dyDescent="0.25">
      <c r="A40" s="276">
        <v>2641</v>
      </c>
      <c r="B40" s="275" t="s">
        <v>84</v>
      </c>
      <c r="C40" s="278">
        <v>901</v>
      </c>
      <c r="D40" s="277" t="s">
        <v>77</v>
      </c>
      <c r="E40" s="275" t="s">
        <v>78</v>
      </c>
      <c r="F40" s="275" t="s">
        <v>86</v>
      </c>
      <c r="G40" s="275" t="s">
        <v>80</v>
      </c>
      <c r="H40" s="10"/>
      <c r="I40" s="10"/>
      <c r="J40" s="10"/>
      <c r="K40" s="10"/>
      <c r="L40" s="10"/>
      <c r="M40" s="10"/>
      <c r="N40" s="274"/>
      <c r="O40" s="274"/>
      <c r="P40" s="274">
        <v>2211900</v>
      </c>
      <c r="Q40" s="274">
        <v>1951900</v>
      </c>
      <c r="R40" s="274">
        <v>1951900</v>
      </c>
      <c r="S40" s="274">
        <v>1951900</v>
      </c>
    </row>
    <row r="41" spans="1:19" ht="270" customHeight="1" x14ac:dyDescent="0.25">
      <c r="A41" s="300">
        <v>2641</v>
      </c>
      <c r="B41" s="298" t="s">
        <v>84</v>
      </c>
      <c r="C41" s="354">
        <v>901</v>
      </c>
      <c r="D41" s="302" t="s">
        <v>77</v>
      </c>
      <c r="E41" s="350" t="s">
        <v>78</v>
      </c>
      <c r="F41" s="300" t="s">
        <v>86</v>
      </c>
      <c r="G41" s="300" t="s">
        <v>80</v>
      </c>
      <c r="H41" s="10" t="s">
        <v>87</v>
      </c>
      <c r="I41" s="10" t="s">
        <v>61</v>
      </c>
      <c r="J41" s="10" t="s">
        <v>88</v>
      </c>
      <c r="K41" s="10" t="s">
        <v>91</v>
      </c>
      <c r="L41" s="10"/>
      <c r="M41" s="10" t="s">
        <v>92</v>
      </c>
      <c r="N41" s="288">
        <v>1922600</v>
      </c>
      <c r="O41" s="288">
        <v>1922600</v>
      </c>
      <c r="P41" s="60">
        <v>2438800</v>
      </c>
      <c r="Q41" s="60">
        <v>2438800</v>
      </c>
      <c r="R41" s="288">
        <v>2438800</v>
      </c>
      <c r="S41" s="288">
        <v>2438800</v>
      </c>
    </row>
    <row r="42" spans="1:19" ht="105" x14ac:dyDescent="0.25">
      <c r="A42" s="301"/>
      <c r="B42" s="299"/>
      <c r="C42" s="355"/>
      <c r="D42" s="303"/>
      <c r="E42" s="351"/>
      <c r="F42" s="301"/>
      <c r="G42" s="301"/>
      <c r="H42" s="10" t="s">
        <v>89</v>
      </c>
      <c r="I42" s="10" t="s">
        <v>61</v>
      </c>
      <c r="J42" s="10" t="s">
        <v>90</v>
      </c>
      <c r="K42" s="10"/>
      <c r="L42" s="10"/>
      <c r="M42" s="10"/>
      <c r="N42" s="289"/>
      <c r="O42" s="289"/>
      <c r="P42" s="61"/>
      <c r="Q42" s="61"/>
      <c r="R42" s="289"/>
      <c r="S42" s="289"/>
    </row>
    <row r="43" spans="1:19" ht="210" x14ac:dyDescent="0.25">
      <c r="A43" s="310">
        <v>2641</v>
      </c>
      <c r="B43" s="306" t="s">
        <v>93</v>
      </c>
      <c r="C43" s="300">
        <v>901</v>
      </c>
      <c r="D43" s="302" t="s">
        <v>77</v>
      </c>
      <c r="E43" s="10" t="s">
        <v>78</v>
      </c>
      <c r="F43" s="10" t="s">
        <v>85</v>
      </c>
      <c r="G43" s="10" t="s">
        <v>80</v>
      </c>
      <c r="H43" s="10" t="s">
        <v>94</v>
      </c>
      <c r="I43" s="10" t="s">
        <v>61</v>
      </c>
      <c r="J43" s="10" t="s">
        <v>95</v>
      </c>
      <c r="K43" s="10" t="s">
        <v>461</v>
      </c>
      <c r="L43" s="10"/>
      <c r="M43" s="83" t="s">
        <v>470</v>
      </c>
      <c r="N43" s="288">
        <v>662500</v>
      </c>
      <c r="O43" s="288">
        <v>594382.76</v>
      </c>
      <c r="P43" s="60">
        <v>835800</v>
      </c>
      <c r="Q43" s="60">
        <v>835800</v>
      </c>
      <c r="R43" s="288">
        <v>835800</v>
      </c>
      <c r="S43" s="288">
        <v>835800</v>
      </c>
    </row>
    <row r="44" spans="1:19" ht="90" x14ac:dyDescent="0.25">
      <c r="A44" s="301"/>
      <c r="B44" s="299"/>
      <c r="C44" s="301"/>
      <c r="D44" s="303"/>
      <c r="E44" s="10"/>
      <c r="F44" s="10"/>
      <c r="G44" s="10"/>
      <c r="H44" s="10" t="s">
        <v>96</v>
      </c>
      <c r="I44" s="10" t="s">
        <v>61</v>
      </c>
      <c r="J44" s="10" t="s">
        <v>97</v>
      </c>
      <c r="K44" s="10"/>
      <c r="L44" s="10"/>
      <c r="M44" s="83"/>
      <c r="N44" s="289"/>
      <c r="O44" s="289"/>
      <c r="P44" s="61"/>
      <c r="Q44" s="61"/>
      <c r="R44" s="289"/>
      <c r="S44" s="289"/>
    </row>
    <row r="45" spans="1:19" ht="150" x14ac:dyDescent="0.25">
      <c r="A45" s="300">
        <v>2603</v>
      </c>
      <c r="B45" s="298" t="s">
        <v>433</v>
      </c>
      <c r="C45" s="300">
        <v>901</v>
      </c>
      <c r="D45" s="302" t="s">
        <v>99</v>
      </c>
      <c r="E45" s="10" t="s">
        <v>98</v>
      </c>
      <c r="F45" s="10" t="s">
        <v>57</v>
      </c>
      <c r="G45" s="10" t="s">
        <v>100</v>
      </c>
      <c r="H45" s="10" t="s">
        <v>102</v>
      </c>
      <c r="I45" s="10" t="s">
        <v>61</v>
      </c>
      <c r="J45" s="10" t="s">
        <v>103</v>
      </c>
      <c r="K45" s="10" t="s">
        <v>471</v>
      </c>
      <c r="L45" s="10"/>
      <c r="M45" s="10" t="s">
        <v>472</v>
      </c>
      <c r="N45" s="288">
        <v>44200</v>
      </c>
      <c r="O45" s="288">
        <v>44200</v>
      </c>
      <c r="P45" s="60">
        <v>50100</v>
      </c>
      <c r="Q45" s="60">
        <v>391600</v>
      </c>
      <c r="R45" s="288">
        <v>0</v>
      </c>
      <c r="S45" s="288">
        <v>0</v>
      </c>
    </row>
    <row r="46" spans="1:19" ht="150" x14ac:dyDescent="0.25">
      <c r="A46" s="301"/>
      <c r="B46" s="299"/>
      <c r="C46" s="301"/>
      <c r="D46" s="303"/>
      <c r="E46" s="10" t="s">
        <v>78</v>
      </c>
      <c r="F46" s="10" t="s">
        <v>101</v>
      </c>
      <c r="G46" s="10" t="s">
        <v>80</v>
      </c>
      <c r="H46" s="10"/>
      <c r="I46" s="10"/>
      <c r="J46" s="10"/>
      <c r="K46" s="10"/>
      <c r="L46" s="10"/>
      <c r="M46" s="10"/>
      <c r="N46" s="289"/>
      <c r="O46" s="289"/>
      <c r="P46" s="61"/>
      <c r="Q46" s="61"/>
      <c r="R46" s="289"/>
      <c r="S46" s="289"/>
    </row>
    <row r="47" spans="1:19" s="247" customFormat="1" ht="195" x14ac:dyDescent="0.25">
      <c r="A47" s="243"/>
      <c r="B47" s="246" t="s">
        <v>528</v>
      </c>
      <c r="C47" s="243">
        <v>901</v>
      </c>
      <c r="D47" s="244" t="s">
        <v>35</v>
      </c>
      <c r="E47" s="27" t="s">
        <v>532</v>
      </c>
      <c r="F47" s="27" t="s">
        <v>533</v>
      </c>
      <c r="G47" s="27" t="s">
        <v>534</v>
      </c>
      <c r="H47" s="27" t="s">
        <v>530</v>
      </c>
      <c r="I47" s="27"/>
      <c r="J47" s="27" t="s">
        <v>531</v>
      </c>
      <c r="K47" s="27"/>
      <c r="L47" s="27"/>
      <c r="M47" s="27"/>
      <c r="N47" s="245"/>
      <c r="O47" s="245"/>
      <c r="P47" s="245">
        <v>0</v>
      </c>
      <c r="Q47" s="245"/>
      <c r="R47" s="245"/>
      <c r="S47" s="245"/>
    </row>
    <row r="48" spans="1:19" ht="255" x14ac:dyDescent="0.25">
      <c r="A48" s="220"/>
      <c r="B48" s="219" t="s">
        <v>505</v>
      </c>
      <c r="C48" s="220">
        <v>901</v>
      </c>
      <c r="D48" s="221" t="s">
        <v>397</v>
      </c>
      <c r="E48" s="10" t="s">
        <v>78</v>
      </c>
      <c r="F48" s="10" t="s">
        <v>85</v>
      </c>
      <c r="G48" s="10" t="s">
        <v>80</v>
      </c>
      <c r="H48" s="10" t="s">
        <v>506</v>
      </c>
      <c r="I48" s="10" t="s">
        <v>239</v>
      </c>
      <c r="J48" s="10" t="s">
        <v>507</v>
      </c>
      <c r="K48" s="10" t="s">
        <v>513</v>
      </c>
      <c r="L48" s="10"/>
      <c r="M48" s="83" t="s">
        <v>529</v>
      </c>
      <c r="N48" s="222">
        <v>419400</v>
      </c>
      <c r="O48" s="222">
        <v>419400</v>
      </c>
      <c r="P48" s="222">
        <v>2130800</v>
      </c>
      <c r="Q48" s="222">
        <v>2130800</v>
      </c>
      <c r="R48" s="222">
        <v>2130800</v>
      </c>
      <c r="S48" s="222">
        <v>2130800</v>
      </c>
    </row>
    <row r="49" spans="1:19" ht="28.5" x14ac:dyDescent="0.25">
      <c r="A49" s="36"/>
      <c r="B49" s="35" t="s">
        <v>106</v>
      </c>
      <c r="C49" s="36">
        <v>902</v>
      </c>
      <c r="D49" s="37"/>
      <c r="E49" s="35"/>
      <c r="F49" s="35"/>
      <c r="G49" s="35"/>
      <c r="H49" s="35"/>
      <c r="I49" s="35"/>
      <c r="J49" s="35"/>
      <c r="K49" s="35"/>
      <c r="L49" s="35"/>
      <c r="M49" s="35"/>
      <c r="N49" s="48">
        <f>N50+N62+N58</f>
        <v>79625160</v>
      </c>
      <c r="O49" s="48">
        <f t="shared" ref="O49:S49" si="4">O50+O62+O58</f>
        <v>79393614.950000003</v>
      </c>
      <c r="P49" s="48">
        <f t="shared" si="4"/>
        <v>92916811</v>
      </c>
      <c r="Q49" s="48">
        <f t="shared" si="4"/>
        <v>100596211</v>
      </c>
      <c r="R49" s="48">
        <f t="shared" si="4"/>
        <v>57382685</v>
      </c>
      <c r="S49" s="48">
        <f t="shared" si="4"/>
        <v>57382685</v>
      </c>
    </row>
    <row r="50" spans="1:19" s="23" customFormat="1" ht="121.5" customHeight="1" x14ac:dyDescent="0.2">
      <c r="A50" s="132">
        <v>2100</v>
      </c>
      <c r="B50" s="136" t="s">
        <v>464</v>
      </c>
      <c r="C50" s="16"/>
      <c r="D50" s="26"/>
      <c r="E50" s="17"/>
      <c r="F50" s="17"/>
      <c r="G50" s="17"/>
      <c r="H50" s="17"/>
      <c r="I50" s="17"/>
      <c r="J50" s="17"/>
      <c r="K50" s="17"/>
      <c r="L50" s="17"/>
      <c r="M50" s="17"/>
      <c r="N50" s="47">
        <f>N51+N55+N56</f>
        <v>9218200.25</v>
      </c>
      <c r="O50" s="47">
        <f t="shared" ref="O50:S50" si="5">O51+O55+O56</f>
        <v>9148949.1500000004</v>
      </c>
      <c r="P50" s="47">
        <f t="shared" si="5"/>
        <v>8195719</v>
      </c>
      <c r="Q50" s="47">
        <f t="shared" si="5"/>
        <v>7186595</v>
      </c>
      <c r="R50" s="47">
        <f t="shared" si="5"/>
        <v>6346469</v>
      </c>
      <c r="S50" s="47">
        <f t="shared" si="5"/>
        <v>6346469</v>
      </c>
    </row>
    <row r="51" spans="1:19" ht="270" x14ac:dyDescent="0.25">
      <c r="A51" s="300">
        <v>2104</v>
      </c>
      <c r="B51" s="298" t="s">
        <v>107</v>
      </c>
      <c r="C51" s="300">
        <v>902</v>
      </c>
      <c r="D51" s="302" t="s">
        <v>35</v>
      </c>
      <c r="E51" s="10" t="s">
        <v>20</v>
      </c>
      <c r="F51" s="10" t="s">
        <v>111</v>
      </c>
      <c r="G51" s="10" t="s">
        <v>108</v>
      </c>
      <c r="H51" s="10" t="s">
        <v>118</v>
      </c>
      <c r="I51" s="10" t="s">
        <v>61</v>
      </c>
      <c r="J51" s="10" t="s">
        <v>26</v>
      </c>
      <c r="K51" s="10" t="s">
        <v>475</v>
      </c>
      <c r="L51" s="10"/>
      <c r="M51" s="10" t="s">
        <v>123</v>
      </c>
      <c r="N51" s="290">
        <f>1722998.38+216000</f>
        <v>1938998.38</v>
      </c>
      <c r="O51" s="290">
        <f>1722998.38+216000</f>
        <v>1938998.38</v>
      </c>
      <c r="P51" s="63">
        <f>280000+727000</f>
        <v>1007000</v>
      </c>
      <c r="Q51" s="63">
        <f>455000</f>
        <v>455000</v>
      </c>
      <c r="R51" s="290">
        <v>455000</v>
      </c>
      <c r="S51" s="290">
        <v>455000</v>
      </c>
    </row>
    <row r="52" spans="1:19" ht="105" x14ac:dyDescent="0.25">
      <c r="A52" s="310"/>
      <c r="B52" s="306"/>
      <c r="C52" s="310"/>
      <c r="D52" s="309"/>
      <c r="E52" s="10" t="s">
        <v>109</v>
      </c>
      <c r="F52" s="10" t="s">
        <v>110</v>
      </c>
      <c r="G52" s="10" t="s">
        <v>112</v>
      </c>
      <c r="H52" s="10" t="s">
        <v>119</v>
      </c>
      <c r="I52" s="10" t="s">
        <v>61</v>
      </c>
      <c r="J52" s="10" t="s">
        <v>120</v>
      </c>
      <c r="K52" s="10" t="s">
        <v>124</v>
      </c>
      <c r="L52" s="10"/>
      <c r="M52" s="10" t="s">
        <v>125</v>
      </c>
      <c r="N52" s="291"/>
      <c r="O52" s="291"/>
      <c r="P52" s="64"/>
      <c r="Q52" s="64"/>
      <c r="R52" s="291"/>
      <c r="S52" s="291"/>
    </row>
    <row r="53" spans="1:19" ht="195" x14ac:dyDescent="0.25">
      <c r="A53" s="310"/>
      <c r="B53" s="306"/>
      <c r="C53" s="310"/>
      <c r="D53" s="309"/>
      <c r="E53" s="10" t="s">
        <v>113</v>
      </c>
      <c r="F53" s="10" t="s">
        <v>114</v>
      </c>
      <c r="G53" s="10" t="s">
        <v>115</v>
      </c>
      <c r="H53" s="10" t="s">
        <v>121</v>
      </c>
      <c r="I53" s="10" t="s">
        <v>61</v>
      </c>
      <c r="J53" s="10" t="s">
        <v>122</v>
      </c>
      <c r="K53" s="10" t="s">
        <v>126</v>
      </c>
      <c r="L53" s="10"/>
      <c r="M53" s="10" t="s">
        <v>127</v>
      </c>
      <c r="N53" s="291"/>
      <c r="O53" s="291"/>
      <c r="P53" s="64"/>
      <c r="Q53" s="64"/>
      <c r="R53" s="291"/>
      <c r="S53" s="291"/>
    </row>
    <row r="54" spans="1:19" ht="285" x14ac:dyDescent="0.25">
      <c r="A54" s="301"/>
      <c r="B54" s="299"/>
      <c r="C54" s="301"/>
      <c r="D54" s="303"/>
      <c r="E54" s="10" t="s">
        <v>116</v>
      </c>
      <c r="F54" s="10" t="s">
        <v>61</v>
      </c>
      <c r="G54" s="10" t="s">
        <v>117</v>
      </c>
      <c r="H54" s="10" t="s">
        <v>27</v>
      </c>
      <c r="I54" s="11" t="s">
        <v>61</v>
      </c>
      <c r="J54" s="10" t="s">
        <v>28</v>
      </c>
      <c r="K54" s="10" t="s">
        <v>29</v>
      </c>
      <c r="L54" s="10" t="s">
        <v>128</v>
      </c>
      <c r="M54" s="10" t="s">
        <v>30</v>
      </c>
      <c r="N54" s="292"/>
      <c r="O54" s="292"/>
      <c r="P54" s="65"/>
      <c r="Q54" s="65"/>
      <c r="R54" s="292"/>
      <c r="S54" s="292"/>
    </row>
    <row r="55" spans="1:19" ht="216.75" customHeight="1" x14ac:dyDescent="0.25">
      <c r="A55" s="12">
        <v>2107</v>
      </c>
      <c r="B55" s="10" t="s">
        <v>46</v>
      </c>
      <c r="C55" s="12">
        <v>902</v>
      </c>
      <c r="D55" s="21" t="s">
        <v>129</v>
      </c>
      <c r="E55" s="10" t="s">
        <v>20</v>
      </c>
      <c r="F55" s="10" t="s">
        <v>130</v>
      </c>
      <c r="G55" s="10" t="s">
        <v>108</v>
      </c>
      <c r="H55" s="10"/>
      <c r="I55" s="10"/>
      <c r="J55" s="10"/>
      <c r="K55" s="10" t="s">
        <v>29</v>
      </c>
      <c r="L55" s="10" t="s">
        <v>131</v>
      </c>
      <c r="M55" s="10" t="s">
        <v>30</v>
      </c>
      <c r="N55" s="46">
        <v>6161810</v>
      </c>
      <c r="O55" s="46">
        <v>6092558.9000000004</v>
      </c>
      <c r="P55" s="46">
        <v>6447119</v>
      </c>
      <c r="Q55" s="46">
        <v>6191995</v>
      </c>
      <c r="R55" s="46">
        <v>5351869</v>
      </c>
      <c r="S55" s="46">
        <v>5351869</v>
      </c>
    </row>
    <row r="56" spans="1:19" ht="90" x14ac:dyDescent="0.25">
      <c r="A56" s="300">
        <v>2130</v>
      </c>
      <c r="B56" s="298" t="s">
        <v>132</v>
      </c>
      <c r="C56" s="300">
        <v>902</v>
      </c>
      <c r="D56" s="302" t="s">
        <v>133</v>
      </c>
      <c r="E56" s="10" t="s">
        <v>20</v>
      </c>
      <c r="F56" s="10" t="s">
        <v>134</v>
      </c>
      <c r="G56" s="10" t="s">
        <v>108</v>
      </c>
      <c r="H56" s="10" t="s">
        <v>135</v>
      </c>
      <c r="I56" s="10" t="s">
        <v>136</v>
      </c>
      <c r="J56" s="10" t="s">
        <v>137</v>
      </c>
      <c r="K56" s="10" t="s">
        <v>29</v>
      </c>
      <c r="L56" s="10"/>
      <c r="M56" s="10" t="s">
        <v>39</v>
      </c>
      <c r="N56" s="288">
        <v>1117391.8700000001</v>
      </c>
      <c r="O56" s="288">
        <v>1117391.8700000001</v>
      </c>
      <c r="P56" s="288">
        <v>741600</v>
      </c>
      <c r="Q56" s="288">
        <v>539600</v>
      </c>
      <c r="R56" s="288">
        <v>539600</v>
      </c>
      <c r="S56" s="288">
        <v>539600</v>
      </c>
    </row>
    <row r="57" spans="1:19" ht="125.25" customHeight="1" x14ac:dyDescent="0.25">
      <c r="A57" s="301"/>
      <c r="B57" s="299"/>
      <c r="C57" s="301"/>
      <c r="D57" s="303"/>
      <c r="E57" s="10"/>
      <c r="F57" s="10"/>
      <c r="G57" s="10"/>
      <c r="H57" s="10"/>
      <c r="I57" s="10"/>
      <c r="J57" s="10"/>
      <c r="K57" s="10" t="s">
        <v>138</v>
      </c>
      <c r="L57" s="10"/>
      <c r="M57" s="10" t="s">
        <v>139</v>
      </c>
      <c r="N57" s="289"/>
      <c r="O57" s="289"/>
      <c r="P57" s="289"/>
      <c r="Q57" s="289"/>
      <c r="R57" s="289"/>
      <c r="S57" s="289"/>
    </row>
    <row r="58" spans="1:19" s="23" customFormat="1" ht="170.25" customHeight="1" x14ac:dyDescent="0.2">
      <c r="A58" s="96">
        <v>2200</v>
      </c>
      <c r="B58" s="17" t="s">
        <v>462</v>
      </c>
      <c r="C58" s="8"/>
      <c r="D58" s="8"/>
      <c r="E58" s="8"/>
      <c r="F58" s="8"/>
      <c r="G58" s="8"/>
      <c r="H58" s="8"/>
      <c r="I58" s="8"/>
      <c r="J58" s="8"/>
      <c r="K58" s="8"/>
      <c r="L58" s="8"/>
      <c r="M58" s="8"/>
      <c r="N58" s="59">
        <f>N59</f>
        <v>14179159.75</v>
      </c>
      <c r="O58" s="59">
        <f t="shared" ref="O58:S58" si="6">O59</f>
        <v>14020515.800000001</v>
      </c>
      <c r="P58" s="59">
        <f t="shared" si="6"/>
        <v>17619492</v>
      </c>
      <c r="Q58" s="59">
        <f t="shared" si="6"/>
        <v>15616516</v>
      </c>
      <c r="R58" s="59">
        <f t="shared" si="6"/>
        <v>15616516</v>
      </c>
      <c r="S58" s="59">
        <f t="shared" si="6"/>
        <v>15616516</v>
      </c>
    </row>
    <row r="59" spans="1:19" ht="45" x14ac:dyDescent="0.25">
      <c r="A59" s="304">
        <v>2201</v>
      </c>
      <c r="B59" s="298" t="s">
        <v>429</v>
      </c>
      <c r="C59" s="307">
        <v>902</v>
      </c>
      <c r="D59" s="302" t="s">
        <v>35</v>
      </c>
      <c r="E59" s="298" t="s">
        <v>20</v>
      </c>
      <c r="F59" s="298" t="s">
        <v>375</v>
      </c>
      <c r="G59" s="300" t="s">
        <v>21</v>
      </c>
      <c r="H59" s="298" t="s">
        <v>24</v>
      </c>
      <c r="I59" s="314" t="s">
        <v>61</v>
      </c>
      <c r="J59" s="300" t="s">
        <v>26</v>
      </c>
      <c r="K59" s="10" t="s">
        <v>29</v>
      </c>
      <c r="L59" s="4"/>
      <c r="M59" s="10" t="s">
        <v>30</v>
      </c>
      <c r="N59" s="293">
        <f>9729434.55+4449725.2</f>
        <v>14179159.75</v>
      </c>
      <c r="O59" s="293">
        <f>9729434.55+4291081.25</f>
        <v>14020515.800000001</v>
      </c>
      <c r="P59" s="201">
        <f>11719564+5899928</f>
        <v>17619492</v>
      </c>
      <c r="Q59" s="217">
        <f>11719564+3896952</f>
        <v>15616516</v>
      </c>
      <c r="R59" s="293">
        <f>11719564+3896952</f>
        <v>15616516</v>
      </c>
      <c r="S59" s="293">
        <v>15616516</v>
      </c>
    </row>
    <row r="60" spans="1:19" ht="52.5" customHeight="1" x14ac:dyDescent="0.25">
      <c r="A60" s="305"/>
      <c r="B60" s="306"/>
      <c r="C60" s="308"/>
      <c r="D60" s="309"/>
      <c r="E60" s="299"/>
      <c r="F60" s="299"/>
      <c r="G60" s="301"/>
      <c r="H60" s="299"/>
      <c r="I60" s="315"/>
      <c r="J60" s="301"/>
      <c r="K60" s="10" t="s">
        <v>126</v>
      </c>
      <c r="L60" s="10"/>
      <c r="M60" s="10" t="s">
        <v>127</v>
      </c>
      <c r="N60" s="294"/>
      <c r="O60" s="294"/>
      <c r="P60" s="202"/>
      <c r="Q60" s="202"/>
      <c r="R60" s="294"/>
      <c r="S60" s="294"/>
    </row>
    <row r="61" spans="1:19" ht="285" x14ac:dyDescent="0.25">
      <c r="A61" s="305"/>
      <c r="B61" s="306"/>
      <c r="C61" s="308"/>
      <c r="D61" s="309"/>
      <c r="E61" s="9" t="s">
        <v>22</v>
      </c>
      <c r="F61" s="7" t="s">
        <v>61</v>
      </c>
      <c r="G61" s="9" t="s">
        <v>23</v>
      </c>
      <c r="H61" s="10" t="s">
        <v>27</v>
      </c>
      <c r="I61" s="11" t="s">
        <v>61</v>
      </c>
      <c r="J61" s="10" t="s">
        <v>28</v>
      </c>
      <c r="K61" s="10" t="s">
        <v>124</v>
      </c>
      <c r="L61" s="10"/>
      <c r="M61" s="10" t="s">
        <v>125</v>
      </c>
      <c r="N61" s="294"/>
      <c r="O61" s="294"/>
      <c r="P61" s="202"/>
      <c r="Q61" s="202"/>
      <c r="R61" s="294"/>
      <c r="S61" s="294"/>
    </row>
    <row r="62" spans="1:19" s="23" customFormat="1" ht="242.25" x14ac:dyDescent="0.2">
      <c r="A62" s="16">
        <v>2600</v>
      </c>
      <c r="B62" s="17" t="s">
        <v>463</v>
      </c>
      <c r="C62" s="16"/>
      <c r="D62" s="26"/>
      <c r="E62" s="17"/>
      <c r="F62" s="17"/>
      <c r="G62" s="17"/>
      <c r="H62" s="17"/>
      <c r="I62" s="17"/>
      <c r="J62" s="17"/>
      <c r="K62" s="17"/>
      <c r="L62" s="17"/>
      <c r="M62" s="17"/>
      <c r="N62" s="47">
        <f t="shared" ref="N62:S62" si="7">N63</f>
        <v>56227800</v>
      </c>
      <c r="O62" s="47">
        <f t="shared" si="7"/>
        <v>56224150</v>
      </c>
      <c r="P62" s="47">
        <f t="shared" si="7"/>
        <v>67101600</v>
      </c>
      <c r="Q62" s="47">
        <f t="shared" si="7"/>
        <v>77793100</v>
      </c>
      <c r="R62" s="47">
        <f t="shared" si="7"/>
        <v>35419700</v>
      </c>
      <c r="S62" s="47">
        <f t="shared" si="7"/>
        <v>35419700</v>
      </c>
    </row>
    <row r="63" spans="1:19" ht="270" x14ac:dyDescent="0.25">
      <c r="A63" s="300">
        <v>2628</v>
      </c>
      <c r="B63" s="298" t="s">
        <v>434</v>
      </c>
      <c r="C63" s="300">
        <v>902</v>
      </c>
      <c r="D63" s="302" t="s">
        <v>140</v>
      </c>
      <c r="E63" s="298" t="s">
        <v>78</v>
      </c>
      <c r="F63" s="298" t="s">
        <v>141</v>
      </c>
      <c r="G63" s="298" t="s">
        <v>80</v>
      </c>
      <c r="H63" s="10" t="s">
        <v>142</v>
      </c>
      <c r="I63" s="10" t="s">
        <v>61</v>
      </c>
      <c r="J63" s="10" t="s">
        <v>143</v>
      </c>
      <c r="K63" s="10" t="s">
        <v>421</v>
      </c>
      <c r="L63" s="10"/>
      <c r="M63" s="10" t="s">
        <v>422</v>
      </c>
      <c r="N63" s="288">
        <v>56227800</v>
      </c>
      <c r="O63" s="288">
        <v>56224150</v>
      </c>
      <c r="P63" s="60">
        <v>67101600</v>
      </c>
      <c r="Q63" s="60">
        <v>77793100</v>
      </c>
      <c r="R63" s="288">
        <v>35419700</v>
      </c>
      <c r="S63" s="288">
        <v>35419700</v>
      </c>
    </row>
    <row r="64" spans="1:19" ht="60" x14ac:dyDescent="0.25">
      <c r="A64" s="301"/>
      <c r="B64" s="299"/>
      <c r="C64" s="301"/>
      <c r="D64" s="303"/>
      <c r="E64" s="299"/>
      <c r="F64" s="299"/>
      <c r="G64" s="299"/>
      <c r="H64" s="10" t="s">
        <v>144</v>
      </c>
      <c r="I64" s="10" t="s">
        <v>145</v>
      </c>
      <c r="J64" s="10" t="s">
        <v>146</v>
      </c>
      <c r="K64" s="10"/>
      <c r="L64" s="10"/>
      <c r="M64" s="10"/>
      <c r="N64" s="289"/>
      <c r="O64" s="289"/>
      <c r="P64" s="61"/>
      <c r="Q64" s="61"/>
      <c r="R64" s="289"/>
      <c r="S64" s="289"/>
    </row>
    <row r="65" spans="1:19" s="23" customFormat="1" ht="28.5" x14ac:dyDescent="0.2">
      <c r="A65" s="36"/>
      <c r="B65" s="35" t="s">
        <v>147</v>
      </c>
      <c r="C65" s="36">
        <v>903</v>
      </c>
      <c r="D65" s="37"/>
      <c r="E65" s="35"/>
      <c r="F65" s="35"/>
      <c r="G65" s="35"/>
      <c r="H65" s="35"/>
      <c r="I65" s="35"/>
      <c r="J65" s="35"/>
      <c r="K65" s="35"/>
      <c r="L65" s="35"/>
      <c r="M65" s="35"/>
      <c r="N65" s="48">
        <f t="shared" ref="N65:S65" si="8">N66+N70</f>
        <v>14813706</v>
      </c>
      <c r="O65" s="48">
        <f t="shared" si="8"/>
        <v>14803384.74</v>
      </c>
      <c r="P65" s="48">
        <f t="shared" si="8"/>
        <v>18743008</v>
      </c>
      <c r="Q65" s="48">
        <f t="shared" si="8"/>
        <v>18603008</v>
      </c>
      <c r="R65" s="48">
        <f t="shared" si="8"/>
        <v>18263008</v>
      </c>
      <c r="S65" s="48">
        <f t="shared" si="8"/>
        <v>18263008</v>
      </c>
    </row>
    <row r="66" spans="1:19" s="23" customFormat="1" ht="128.25" x14ac:dyDescent="0.2">
      <c r="A66" s="132">
        <v>2100</v>
      </c>
      <c r="B66" s="136" t="s">
        <v>464</v>
      </c>
      <c r="C66" s="16"/>
      <c r="D66" s="26"/>
      <c r="E66" s="17"/>
      <c r="F66" s="17"/>
      <c r="G66" s="17"/>
      <c r="H66" s="17"/>
      <c r="I66" s="17"/>
      <c r="J66" s="17"/>
      <c r="K66" s="17"/>
      <c r="L66" s="17"/>
      <c r="M66" s="17"/>
      <c r="N66" s="47">
        <f t="shared" ref="N66:S66" si="9">N67+N69</f>
        <v>508655.82</v>
      </c>
      <c r="O66" s="47">
        <f t="shared" si="9"/>
        <v>508655.82</v>
      </c>
      <c r="P66" s="47">
        <f t="shared" si="9"/>
        <v>110000</v>
      </c>
      <c r="Q66" s="47">
        <f t="shared" si="9"/>
        <v>110000</v>
      </c>
      <c r="R66" s="47">
        <f t="shared" si="9"/>
        <v>110000</v>
      </c>
      <c r="S66" s="47">
        <f t="shared" si="9"/>
        <v>110000</v>
      </c>
    </row>
    <row r="67" spans="1:19" ht="99" customHeight="1" x14ac:dyDescent="0.25">
      <c r="A67" s="300">
        <v>2102</v>
      </c>
      <c r="B67" s="298" t="s">
        <v>148</v>
      </c>
      <c r="C67" s="300">
        <v>903</v>
      </c>
      <c r="D67" s="357"/>
      <c r="E67" s="40" t="s">
        <v>20</v>
      </c>
      <c r="F67" s="40" t="s">
        <v>150</v>
      </c>
      <c r="G67" s="40" t="s">
        <v>108</v>
      </c>
      <c r="H67" s="40"/>
      <c r="I67" s="43"/>
      <c r="J67" s="42"/>
      <c r="K67" s="10" t="s">
        <v>29</v>
      </c>
      <c r="L67" s="10" t="s">
        <v>382</v>
      </c>
      <c r="M67" s="10" t="s">
        <v>30</v>
      </c>
      <c r="N67" s="290"/>
      <c r="O67" s="290"/>
      <c r="P67" s="63"/>
      <c r="Q67" s="63"/>
      <c r="R67" s="290"/>
      <c r="S67" s="290"/>
    </row>
    <row r="68" spans="1:19" ht="25.5" customHeight="1" x14ac:dyDescent="0.25">
      <c r="A68" s="301"/>
      <c r="B68" s="299"/>
      <c r="C68" s="301"/>
      <c r="D68" s="358"/>
      <c r="E68" s="41"/>
      <c r="F68" s="41"/>
      <c r="G68" s="41"/>
      <c r="H68" s="153"/>
      <c r="I68" s="204"/>
      <c r="J68" s="200"/>
      <c r="K68" s="83"/>
      <c r="L68" s="83"/>
      <c r="M68" s="83"/>
      <c r="N68" s="292"/>
      <c r="O68" s="292"/>
      <c r="P68" s="65"/>
      <c r="Q68" s="65"/>
      <c r="R68" s="292"/>
      <c r="S68" s="292"/>
    </row>
    <row r="69" spans="1:19" ht="210" customHeight="1" x14ac:dyDescent="0.25">
      <c r="A69" s="12">
        <v>2107</v>
      </c>
      <c r="B69" s="10" t="s">
        <v>46</v>
      </c>
      <c r="C69" s="12">
        <v>903</v>
      </c>
      <c r="D69" s="21" t="s">
        <v>129</v>
      </c>
      <c r="E69" s="10" t="s">
        <v>20</v>
      </c>
      <c r="F69" s="10" t="s">
        <v>130</v>
      </c>
      <c r="G69" s="10" t="s">
        <v>108</v>
      </c>
      <c r="H69" s="10"/>
      <c r="I69" s="10"/>
      <c r="J69" s="10"/>
      <c r="K69" s="10" t="s">
        <v>29</v>
      </c>
      <c r="L69" s="10" t="s">
        <v>131</v>
      </c>
      <c r="M69" s="10" t="s">
        <v>30</v>
      </c>
      <c r="N69" s="46">
        <v>508655.82</v>
      </c>
      <c r="O69" s="46">
        <v>508655.82</v>
      </c>
      <c r="P69" s="46">
        <v>110000</v>
      </c>
      <c r="Q69" s="46">
        <v>110000</v>
      </c>
      <c r="R69" s="46">
        <v>110000</v>
      </c>
      <c r="S69" s="46">
        <v>110000</v>
      </c>
    </row>
    <row r="70" spans="1:19" s="23" customFormat="1" ht="174.75" customHeight="1" x14ac:dyDescent="0.2">
      <c r="A70" s="16">
        <v>2200</v>
      </c>
      <c r="B70" s="17" t="s">
        <v>462</v>
      </c>
      <c r="C70" s="137"/>
      <c r="D70" s="138"/>
      <c r="E70" s="139"/>
      <c r="F70" s="139"/>
      <c r="G70" s="139"/>
      <c r="H70" s="140"/>
      <c r="I70" s="139"/>
      <c r="J70" s="139"/>
      <c r="K70" s="17"/>
      <c r="L70" s="17"/>
      <c r="M70" s="17"/>
      <c r="N70" s="141">
        <f>N71+N76</f>
        <v>14305050.18</v>
      </c>
      <c r="O70" s="141">
        <f t="shared" ref="O70" si="10">O71+O76</f>
        <v>14294728.92</v>
      </c>
      <c r="P70" s="141">
        <f>P71+P76+P78</f>
        <v>18633008</v>
      </c>
      <c r="Q70" s="141">
        <f t="shared" ref="Q70:S70" si="11">Q71+Q76+Q78</f>
        <v>18493008</v>
      </c>
      <c r="R70" s="141">
        <f t="shared" si="11"/>
        <v>18153008</v>
      </c>
      <c r="S70" s="141">
        <f t="shared" si="11"/>
        <v>18153008</v>
      </c>
    </row>
    <row r="71" spans="1:19" ht="45" x14ac:dyDescent="0.25">
      <c r="A71" s="304">
        <v>2201</v>
      </c>
      <c r="B71" s="298" t="s">
        <v>429</v>
      </c>
      <c r="C71" s="307">
        <v>903</v>
      </c>
      <c r="D71" s="302" t="s">
        <v>149</v>
      </c>
      <c r="E71" s="298" t="s">
        <v>20</v>
      </c>
      <c r="F71" s="298" t="s">
        <v>375</v>
      </c>
      <c r="G71" s="300" t="s">
        <v>21</v>
      </c>
      <c r="H71" s="298" t="s">
        <v>24</v>
      </c>
      <c r="I71" s="314" t="s">
        <v>61</v>
      </c>
      <c r="J71" s="300" t="s">
        <v>26</v>
      </c>
      <c r="K71" s="10" t="s">
        <v>29</v>
      </c>
      <c r="L71" s="4"/>
      <c r="M71" s="10" t="s">
        <v>30</v>
      </c>
      <c r="N71" s="290">
        <v>14305050.18</v>
      </c>
      <c r="O71" s="290">
        <v>14294728.92</v>
      </c>
      <c r="P71" s="288">
        <v>16113008</v>
      </c>
      <c r="Q71" s="288">
        <v>15973008</v>
      </c>
      <c r="R71" s="290">
        <v>15633008</v>
      </c>
      <c r="S71" s="290">
        <v>15633008</v>
      </c>
    </row>
    <row r="72" spans="1:19" ht="64.5" customHeight="1" x14ac:dyDescent="0.25">
      <c r="A72" s="305"/>
      <c r="B72" s="306"/>
      <c r="C72" s="308"/>
      <c r="D72" s="309"/>
      <c r="E72" s="299"/>
      <c r="F72" s="299"/>
      <c r="G72" s="301"/>
      <c r="H72" s="299"/>
      <c r="I72" s="315"/>
      <c r="J72" s="301"/>
      <c r="K72" s="10" t="s">
        <v>457</v>
      </c>
      <c r="L72" s="10"/>
      <c r="M72" s="10" t="s">
        <v>151</v>
      </c>
      <c r="N72" s="291"/>
      <c r="O72" s="291"/>
      <c r="P72" s="316"/>
      <c r="Q72" s="316"/>
      <c r="R72" s="291"/>
      <c r="S72" s="291"/>
    </row>
    <row r="73" spans="1:19" ht="90" customHeight="1" x14ac:dyDescent="0.25">
      <c r="A73" s="305"/>
      <c r="B73" s="306"/>
      <c r="C73" s="308"/>
      <c r="D73" s="309"/>
      <c r="E73" s="203" t="s">
        <v>22</v>
      </c>
      <c r="F73" s="206" t="s">
        <v>61</v>
      </c>
      <c r="G73" s="203" t="s">
        <v>23</v>
      </c>
      <c r="H73" s="298" t="s">
        <v>27</v>
      </c>
      <c r="I73" s="314" t="s">
        <v>61</v>
      </c>
      <c r="J73" s="298" t="s">
        <v>28</v>
      </c>
      <c r="K73" s="10" t="s">
        <v>154</v>
      </c>
      <c r="L73" s="10"/>
      <c r="M73" s="10" t="s">
        <v>155</v>
      </c>
      <c r="N73" s="291"/>
      <c r="O73" s="291"/>
      <c r="P73" s="316"/>
      <c r="Q73" s="316"/>
      <c r="R73" s="291"/>
      <c r="S73" s="291"/>
    </row>
    <row r="74" spans="1:19" s="23" customFormat="1" ht="19.5" customHeight="1" x14ac:dyDescent="0.2">
      <c r="A74" s="137"/>
      <c r="B74" s="139"/>
      <c r="C74" s="137"/>
      <c r="D74" s="205"/>
      <c r="E74" s="139"/>
      <c r="F74" s="139"/>
      <c r="G74" s="139"/>
      <c r="H74" s="359"/>
      <c r="I74" s="360"/>
      <c r="J74" s="356"/>
      <c r="K74" s="27"/>
      <c r="L74" s="27"/>
      <c r="M74" s="27"/>
      <c r="N74" s="291"/>
      <c r="O74" s="291"/>
      <c r="P74" s="316"/>
      <c r="Q74" s="316"/>
      <c r="R74" s="291"/>
      <c r="S74" s="291"/>
    </row>
    <row r="75" spans="1:19" s="23" customFormat="1" ht="180" customHeight="1" x14ac:dyDescent="0.2">
      <c r="A75" s="137"/>
      <c r="B75" s="139"/>
      <c r="C75" s="137"/>
      <c r="D75" s="138"/>
      <c r="E75" s="139"/>
      <c r="F75" s="139"/>
      <c r="G75" s="139"/>
      <c r="H75" s="337"/>
      <c r="I75" s="361"/>
      <c r="J75" s="337"/>
      <c r="K75" s="83"/>
      <c r="L75" s="83"/>
      <c r="M75" s="83"/>
      <c r="N75" s="292"/>
      <c r="O75" s="292"/>
      <c r="P75" s="289"/>
      <c r="Q75" s="289"/>
      <c r="R75" s="292"/>
      <c r="S75" s="292"/>
    </row>
    <row r="76" spans="1:19" ht="33" customHeight="1" x14ac:dyDescent="0.25">
      <c r="A76" s="121">
        <v>2202</v>
      </c>
      <c r="B76" s="120" t="s">
        <v>444</v>
      </c>
      <c r="C76" s="300">
        <v>903</v>
      </c>
      <c r="D76" s="302" t="s">
        <v>445</v>
      </c>
      <c r="E76" s="298" t="s">
        <v>20</v>
      </c>
      <c r="F76" s="298" t="s">
        <v>150</v>
      </c>
      <c r="G76" s="298" t="s">
        <v>108</v>
      </c>
      <c r="H76" s="300"/>
      <c r="I76" s="307"/>
      <c r="J76" s="300"/>
      <c r="K76" s="83" t="s">
        <v>29</v>
      </c>
      <c r="L76" s="83" t="s">
        <v>382</v>
      </c>
      <c r="M76" s="83" t="s">
        <v>30</v>
      </c>
      <c r="N76" s="290">
        <v>0</v>
      </c>
      <c r="O76" s="290">
        <v>0</v>
      </c>
      <c r="P76" s="290">
        <v>0</v>
      </c>
      <c r="Q76" s="290">
        <v>0</v>
      </c>
      <c r="R76" s="290">
        <v>0</v>
      </c>
      <c r="S76" s="290">
        <v>0</v>
      </c>
    </row>
    <row r="77" spans="1:19" ht="77.25" customHeight="1" x14ac:dyDescent="0.25">
      <c r="A77" s="223"/>
      <c r="B77" s="225"/>
      <c r="C77" s="301"/>
      <c r="D77" s="303"/>
      <c r="E77" s="299"/>
      <c r="F77" s="299"/>
      <c r="G77" s="299"/>
      <c r="H77" s="301"/>
      <c r="I77" s="353"/>
      <c r="J77" s="301"/>
      <c r="K77" s="83" t="s">
        <v>508</v>
      </c>
      <c r="L77" s="83"/>
      <c r="M77" s="83" t="s">
        <v>509</v>
      </c>
      <c r="N77" s="292"/>
      <c r="O77" s="292"/>
      <c r="P77" s="292"/>
      <c r="Q77" s="292"/>
      <c r="R77" s="292"/>
      <c r="S77" s="292"/>
    </row>
    <row r="78" spans="1:19" ht="123.75" customHeight="1" x14ac:dyDescent="0.25">
      <c r="A78" s="109">
        <v>2218</v>
      </c>
      <c r="B78" s="163" t="s">
        <v>401</v>
      </c>
      <c r="C78" s="226">
        <v>903</v>
      </c>
      <c r="D78" s="224" t="s">
        <v>402</v>
      </c>
      <c r="E78" s="225" t="s">
        <v>20</v>
      </c>
      <c r="F78" s="225" t="s">
        <v>403</v>
      </c>
      <c r="G78" s="225" t="s">
        <v>108</v>
      </c>
      <c r="H78" s="225" t="s">
        <v>24</v>
      </c>
      <c r="I78" s="225" t="s">
        <v>332</v>
      </c>
      <c r="J78" s="225" t="s">
        <v>26</v>
      </c>
      <c r="K78" s="10" t="s">
        <v>404</v>
      </c>
      <c r="L78" s="83"/>
      <c r="M78" s="83" t="s">
        <v>510</v>
      </c>
      <c r="N78" s="290"/>
      <c r="O78" s="290"/>
      <c r="P78" s="290">
        <v>2520000</v>
      </c>
      <c r="Q78" s="290">
        <v>2520000</v>
      </c>
      <c r="R78" s="290">
        <v>2520000</v>
      </c>
      <c r="S78" s="290">
        <v>2520000</v>
      </c>
    </row>
    <row r="79" spans="1:19" ht="118.5" customHeight="1" x14ac:dyDescent="0.25">
      <c r="A79" s="223"/>
      <c r="B79" s="225"/>
      <c r="C79" s="223"/>
      <c r="D79" s="224"/>
      <c r="E79" s="225"/>
      <c r="F79" s="225"/>
      <c r="G79" s="225"/>
      <c r="H79" s="153"/>
      <c r="I79" s="227"/>
      <c r="J79" s="225"/>
      <c r="K79" s="83" t="s">
        <v>511</v>
      </c>
      <c r="L79" s="83"/>
      <c r="M79" s="83" t="s">
        <v>512</v>
      </c>
      <c r="N79" s="292"/>
      <c r="O79" s="292"/>
      <c r="P79" s="292"/>
      <c r="Q79" s="292"/>
      <c r="R79" s="292"/>
      <c r="S79" s="292"/>
    </row>
    <row r="80" spans="1:19" s="23" customFormat="1" ht="85.5" x14ac:dyDescent="0.2">
      <c r="A80" s="36"/>
      <c r="B80" s="35" t="s">
        <v>156</v>
      </c>
      <c r="C80" s="36">
        <v>904</v>
      </c>
      <c r="D80" s="37"/>
      <c r="E80" s="35"/>
      <c r="F80" s="35"/>
      <c r="G80" s="35"/>
      <c r="H80" s="35"/>
      <c r="I80" s="35"/>
      <c r="J80" s="35"/>
      <c r="K80" s="35"/>
      <c r="L80" s="35"/>
      <c r="M80" s="35"/>
      <c r="N80" s="48">
        <f t="shared" ref="N80:S80" si="12">N81</f>
        <v>29086468.25</v>
      </c>
      <c r="O80" s="48">
        <f t="shared" si="12"/>
        <v>29014049.280000001</v>
      </c>
      <c r="P80" s="48">
        <f t="shared" si="12"/>
        <v>33605318</v>
      </c>
      <c r="Q80" s="48">
        <f t="shared" si="12"/>
        <v>33605318</v>
      </c>
      <c r="R80" s="48">
        <f t="shared" si="12"/>
        <v>33005318</v>
      </c>
      <c r="S80" s="48">
        <f t="shared" si="12"/>
        <v>33005318</v>
      </c>
    </row>
    <row r="81" spans="1:19" s="23" customFormat="1" ht="128.25" x14ac:dyDescent="0.2">
      <c r="A81" s="132">
        <v>2100</v>
      </c>
      <c r="B81" s="136" t="s">
        <v>464</v>
      </c>
      <c r="C81" s="16">
        <v>904</v>
      </c>
      <c r="D81" s="26"/>
      <c r="E81" s="17"/>
      <c r="F81" s="17"/>
      <c r="G81" s="17"/>
      <c r="H81" s="17"/>
      <c r="I81" s="17"/>
      <c r="J81" s="17"/>
      <c r="K81" s="17"/>
      <c r="L81" s="17"/>
      <c r="M81" s="17"/>
      <c r="N81" s="47">
        <f t="shared" ref="N81:S81" si="13">N82+N86</f>
        <v>29086468.25</v>
      </c>
      <c r="O81" s="47">
        <f t="shared" si="13"/>
        <v>29014049.280000001</v>
      </c>
      <c r="P81" s="47">
        <f t="shared" si="13"/>
        <v>33605318</v>
      </c>
      <c r="Q81" s="47">
        <f t="shared" si="13"/>
        <v>33605318</v>
      </c>
      <c r="R81" s="47">
        <f t="shared" si="13"/>
        <v>33005318</v>
      </c>
      <c r="S81" s="47">
        <f t="shared" si="13"/>
        <v>33005318</v>
      </c>
    </row>
    <row r="82" spans="1:19" ht="135" x14ac:dyDescent="0.25">
      <c r="A82" s="300">
        <v>2111</v>
      </c>
      <c r="B82" s="298" t="s">
        <v>157</v>
      </c>
      <c r="C82" s="300">
        <v>904</v>
      </c>
      <c r="D82" s="302" t="s">
        <v>159</v>
      </c>
      <c r="E82" s="10" t="s">
        <v>158</v>
      </c>
      <c r="F82" s="10" t="s">
        <v>160</v>
      </c>
      <c r="G82" s="10" t="s">
        <v>161</v>
      </c>
      <c r="H82" s="10" t="s">
        <v>162</v>
      </c>
      <c r="I82" s="10" t="s">
        <v>57</v>
      </c>
      <c r="J82" s="10" t="s">
        <v>163</v>
      </c>
      <c r="K82" s="10" t="s">
        <v>167</v>
      </c>
      <c r="L82" s="10"/>
      <c r="M82" s="10" t="s">
        <v>168</v>
      </c>
      <c r="N82" s="288">
        <f>29086468.25-277910.36</f>
        <v>28808557.890000001</v>
      </c>
      <c r="O82" s="290">
        <f>29014049.28-277910.36</f>
        <v>28736138.920000002</v>
      </c>
      <c r="P82" s="63">
        <f>33605318-P86</f>
        <v>33200318</v>
      </c>
      <c r="Q82" s="63">
        <f>33605318-Q86</f>
        <v>33200318</v>
      </c>
      <c r="R82" s="290">
        <f>33005318-R86</f>
        <v>32769360</v>
      </c>
      <c r="S82" s="290">
        <f>R82</f>
        <v>32769360</v>
      </c>
    </row>
    <row r="83" spans="1:19" ht="285" x14ac:dyDescent="0.25">
      <c r="A83" s="310"/>
      <c r="B83" s="306"/>
      <c r="C83" s="310"/>
      <c r="D83" s="309"/>
      <c r="E83" s="10"/>
      <c r="F83" s="10"/>
      <c r="G83" s="10"/>
      <c r="H83" s="10" t="s">
        <v>164</v>
      </c>
      <c r="I83" s="10" t="s">
        <v>165</v>
      </c>
      <c r="J83" s="10" t="s">
        <v>166</v>
      </c>
      <c r="K83" s="10" t="s">
        <v>169</v>
      </c>
      <c r="L83" s="10"/>
      <c r="M83" s="18">
        <v>40961</v>
      </c>
      <c r="N83" s="316"/>
      <c r="O83" s="291"/>
      <c r="P83" s="64"/>
      <c r="Q83" s="64"/>
      <c r="R83" s="291"/>
      <c r="S83" s="291"/>
    </row>
    <row r="84" spans="1:19" ht="105" x14ac:dyDescent="0.25">
      <c r="A84" s="310"/>
      <c r="B84" s="306"/>
      <c r="C84" s="310"/>
      <c r="D84" s="309"/>
      <c r="E84" s="10"/>
      <c r="F84" s="10"/>
      <c r="G84" s="10"/>
      <c r="H84" s="10"/>
      <c r="I84" s="10"/>
      <c r="J84" s="10"/>
      <c r="K84" s="10" t="s">
        <v>170</v>
      </c>
      <c r="L84" s="10"/>
      <c r="M84" s="18">
        <v>41241</v>
      </c>
      <c r="N84" s="316"/>
      <c r="O84" s="291"/>
      <c r="P84" s="64"/>
      <c r="Q84" s="64"/>
      <c r="R84" s="291"/>
      <c r="S84" s="291"/>
    </row>
    <row r="85" spans="1:19" ht="90" x14ac:dyDescent="0.25">
      <c r="A85" s="301"/>
      <c r="B85" s="299"/>
      <c r="C85" s="301"/>
      <c r="D85" s="303"/>
      <c r="E85" s="10"/>
      <c r="F85" s="10"/>
      <c r="G85" s="10"/>
      <c r="H85" s="10"/>
      <c r="I85" s="10"/>
      <c r="J85" s="10"/>
      <c r="K85" s="10" t="s">
        <v>171</v>
      </c>
      <c r="L85" s="10"/>
      <c r="M85" s="18">
        <v>40443</v>
      </c>
      <c r="N85" s="289"/>
      <c r="O85" s="292"/>
      <c r="P85" s="65"/>
      <c r="Q85" s="65"/>
      <c r="R85" s="292"/>
      <c r="S85" s="292"/>
    </row>
    <row r="86" spans="1:19" ht="45" x14ac:dyDescent="0.25">
      <c r="A86" s="300">
        <v>2115</v>
      </c>
      <c r="B86" s="298" t="s">
        <v>172</v>
      </c>
      <c r="C86" s="300">
        <v>904</v>
      </c>
      <c r="D86" s="302" t="s">
        <v>159</v>
      </c>
      <c r="E86" s="10" t="s">
        <v>173</v>
      </c>
      <c r="F86" s="10" t="s">
        <v>176</v>
      </c>
      <c r="G86" s="10" t="s">
        <v>174</v>
      </c>
      <c r="H86" s="300"/>
      <c r="I86" s="300"/>
      <c r="J86" s="300"/>
      <c r="K86" s="10" t="s">
        <v>29</v>
      </c>
      <c r="L86" s="10" t="s">
        <v>177</v>
      </c>
      <c r="M86" s="10" t="s">
        <v>30</v>
      </c>
      <c r="N86" s="288">
        <v>277910.36</v>
      </c>
      <c r="O86" s="288">
        <v>277910.36</v>
      </c>
      <c r="P86" s="60">
        <v>405000</v>
      </c>
      <c r="Q86" s="60">
        <v>405000</v>
      </c>
      <c r="R86" s="288">
        <v>235958</v>
      </c>
      <c r="S86" s="288">
        <v>235958</v>
      </c>
    </row>
    <row r="87" spans="1:19" ht="90" x14ac:dyDescent="0.25">
      <c r="A87" s="310"/>
      <c r="B87" s="306"/>
      <c r="C87" s="310"/>
      <c r="D87" s="309"/>
      <c r="E87" s="10" t="s">
        <v>20</v>
      </c>
      <c r="F87" s="10" t="s">
        <v>175</v>
      </c>
      <c r="G87" s="10" t="s">
        <v>108</v>
      </c>
      <c r="H87" s="310"/>
      <c r="I87" s="310"/>
      <c r="J87" s="310"/>
      <c r="K87" s="10" t="s">
        <v>178</v>
      </c>
      <c r="L87" s="10"/>
      <c r="M87" s="27" t="s">
        <v>407</v>
      </c>
      <c r="N87" s="316"/>
      <c r="O87" s="316"/>
      <c r="P87" s="62"/>
      <c r="Q87" s="62"/>
      <c r="R87" s="316"/>
      <c r="S87" s="316"/>
    </row>
    <row r="88" spans="1:19" x14ac:dyDescent="0.25">
      <c r="A88" s="301"/>
      <c r="B88" s="299"/>
      <c r="C88" s="301"/>
      <c r="D88" s="303"/>
      <c r="E88" s="10"/>
      <c r="F88" s="10"/>
      <c r="G88" s="10"/>
      <c r="H88" s="301"/>
      <c r="I88" s="301"/>
      <c r="J88" s="301"/>
      <c r="K88" s="10"/>
      <c r="L88" s="10"/>
      <c r="M88" s="10"/>
      <c r="N88" s="289"/>
      <c r="O88" s="289"/>
      <c r="P88" s="61"/>
      <c r="Q88" s="61"/>
      <c r="R88" s="289"/>
      <c r="S88" s="289"/>
    </row>
    <row r="89" spans="1:19" ht="90" x14ac:dyDescent="0.25">
      <c r="A89" s="170"/>
      <c r="B89" s="171"/>
      <c r="C89" s="170"/>
      <c r="D89" s="172"/>
      <c r="E89" s="10"/>
      <c r="F89" s="10"/>
      <c r="G89" s="10"/>
      <c r="H89" s="170"/>
      <c r="I89" s="170"/>
      <c r="J89" s="170"/>
      <c r="K89" s="10" t="s">
        <v>476</v>
      </c>
      <c r="L89" s="10"/>
      <c r="M89" s="10" t="s">
        <v>477</v>
      </c>
      <c r="N89" s="173"/>
      <c r="O89" s="173"/>
      <c r="P89" s="173"/>
      <c r="Q89" s="173"/>
      <c r="R89" s="173"/>
      <c r="S89" s="173"/>
    </row>
    <row r="90" spans="1:19" s="23" customFormat="1" ht="28.5" x14ac:dyDescent="0.2">
      <c r="A90" s="36"/>
      <c r="B90" s="35" t="s">
        <v>179</v>
      </c>
      <c r="C90" s="36">
        <v>906</v>
      </c>
      <c r="D90" s="37"/>
      <c r="E90" s="35"/>
      <c r="F90" s="35"/>
      <c r="G90" s="35"/>
      <c r="H90" s="35"/>
      <c r="I90" s="35"/>
      <c r="J90" s="35"/>
      <c r="K90" s="35"/>
      <c r="L90" s="35"/>
      <c r="M90" s="35"/>
      <c r="N90" s="49">
        <f t="shared" ref="N90:S90" si="14">N91+N109+N104</f>
        <v>1371039804.23</v>
      </c>
      <c r="O90" s="49">
        <f t="shared" si="14"/>
        <v>1368946115.1400001</v>
      </c>
      <c r="P90" s="49">
        <f t="shared" si="14"/>
        <v>1521103559</v>
      </c>
      <c r="Q90" s="49">
        <f>Q91+Q109+Q104</f>
        <v>1509654359</v>
      </c>
      <c r="R90" s="49">
        <f t="shared" si="14"/>
        <v>1461676672</v>
      </c>
      <c r="S90" s="49">
        <f t="shared" si="14"/>
        <v>1461676672</v>
      </c>
    </row>
    <row r="91" spans="1:19" s="23" customFormat="1" ht="128.25" x14ac:dyDescent="0.2">
      <c r="A91" s="133">
        <v>2100</v>
      </c>
      <c r="B91" s="142" t="s">
        <v>464</v>
      </c>
      <c r="C91" s="24"/>
      <c r="D91" s="26"/>
      <c r="E91" s="17"/>
      <c r="F91" s="17"/>
      <c r="G91" s="17"/>
      <c r="H91" s="17"/>
      <c r="I91" s="17"/>
      <c r="J91" s="17"/>
      <c r="K91" s="17"/>
      <c r="L91" s="17"/>
      <c r="M91" s="17"/>
      <c r="N91" s="50">
        <f>N92</f>
        <v>430497439.23000002</v>
      </c>
      <c r="O91" s="50">
        <f t="shared" ref="O91" si="15">O92</f>
        <v>430226208.63999999</v>
      </c>
      <c r="P91" s="50">
        <f>P92</f>
        <v>428167006</v>
      </c>
      <c r="Q91" s="50">
        <f t="shared" ref="Q91" si="16">Q92</f>
        <v>416170868</v>
      </c>
      <c r="R91" s="50">
        <f t="shared" ref="R91" si="17">R92</f>
        <v>402998830</v>
      </c>
      <c r="S91" s="50">
        <f t="shared" ref="S91" si="18">S92</f>
        <v>402998830</v>
      </c>
    </row>
    <row r="92" spans="1:19" ht="195" x14ac:dyDescent="0.25">
      <c r="A92" s="310">
        <v>2117</v>
      </c>
      <c r="B92" s="306" t="s">
        <v>180</v>
      </c>
      <c r="C92" s="310">
        <v>906</v>
      </c>
      <c r="D92" s="309" t="s">
        <v>181</v>
      </c>
      <c r="E92" s="120" t="s">
        <v>20</v>
      </c>
      <c r="F92" s="120" t="s">
        <v>182</v>
      </c>
      <c r="G92" s="120" t="s">
        <v>108</v>
      </c>
      <c r="H92" s="120" t="s">
        <v>183</v>
      </c>
      <c r="I92" s="10" t="s">
        <v>136</v>
      </c>
      <c r="J92" s="10" t="s">
        <v>184</v>
      </c>
      <c r="K92" s="10" t="s">
        <v>481</v>
      </c>
      <c r="L92" s="10"/>
      <c r="M92" s="10" t="s">
        <v>482</v>
      </c>
      <c r="N92" s="288">
        <v>430497439.23000002</v>
      </c>
      <c r="O92" s="288">
        <v>430226208.63999999</v>
      </c>
      <c r="P92" s="60">
        <f>496158206-67991200</f>
        <v>428167006</v>
      </c>
      <c r="Q92" s="60">
        <f>484162068-67991200</f>
        <v>416170868</v>
      </c>
      <c r="R92" s="288">
        <f>470990030-67991200</f>
        <v>402998830</v>
      </c>
      <c r="S92" s="288">
        <f>470990030-67991200</f>
        <v>402998830</v>
      </c>
    </row>
    <row r="93" spans="1:19" ht="60" x14ac:dyDescent="0.25">
      <c r="A93" s="310"/>
      <c r="B93" s="306"/>
      <c r="C93" s="310"/>
      <c r="D93" s="309"/>
      <c r="E93" s="10"/>
      <c r="F93" s="10"/>
      <c r="G93" s="10"/>
      <c r="H93" s="10" t="s">
        <v>185</v>
      </c>
      <c r="I93" s="10" t="s">
        <v>61</v>
      </c>
      <c r="J93" s="10" t="s">
        <v>186</v>
      </c>
      <c r="K93" s="10" t="s">
        <v>29</v>
      </c>
      <c r="L93" s="10" t="s">
        <v>187</v>
      </c>
      <c r="M93" s="10" t="s">
        <v>30</v>
      </c>
      <c r="N93" s="316"/>
      <c r="O93" s="316"/>
      <c r="P93" s="62"/>
      <c r="Q93" s="62"/>
      <c r="R93" s="316"/>
      <c r="S93" s="316"/>
    </row>
    <row r="94" spans="1:19" ht="90" x14ac:dyDescent="0.25">
      <c r="A94" s="310"/>
      <c r="B94" s="306"/>
      <c r="C94" s="310"/>
      <c r="D94" s="309"/>
      <c r="E94" s="10"/>
      <c r="F94" s="10"/>
      <c r="G94" s="10"/>
      <c r="H94" s="10"/>
      <c r="I94" s="10"/>
      <c r="J94" s="10"/>
      <c r="K94" s="10" t="s">
        <v>191</v>
      </c>
      <c r="L94" s="10"/>
      <c r="M94" s="10" t="s">
        <v>192</v>
      </c>
      <c r="N94" s="316"/>
      <c r="O94" s="316"/>
      <c r="P94" s="62"/>
      <c r="Q94" s="62"/>
      <c r="R94" s="316"/>
      <c r="S94" s="316"/>
    </row>
    <row r="95" spans="1:19" ht="120" x14ac:dyDescent="0.25">
      <c r="A95" s="310"/>
      <c r="B95" s="306"/>
      <c r="C95" s="310"/>
      <c r="D95" s="309"/>
      <c r="E95" s="10"/>
      <c r="F95" s="10"/>
      <c r="G95" s="10"/>
      <c r="H95" s="10"/>
      <c r="I95" s="10"/>
      <c r="J95" s="10"/>
      <c r="K95" s="10" t="s">
        <v>188</v>
      </c>
      <c r="L95" s="10"/>
      <c r="M95" s="10" t="s">
        <v>516</v>
      </c>
      <c r="N95" s="316"/>
      <c r="O95" s="316"/>
      <c r="P95" s="62"/>
      <c r="Q95" s="62"/>
      <c r="R95" s="316"/>
      <c r="S95" s="316"/>
    </row>
    <row r="96" spans="1:19" ht="135" x14ac:dyDescent="0.25">
      <c r="A96" s="310"/>
      <c r="B96" s="306"/>
      <c r="C96" s="310"/>
      <c r="D96" s="309"/>
      <c r="E96" s="10"/>
      <c r="F96" s="10"/>
      <c r="G96" s="10"/>
      <c r="H96" s="10"/>
      <c r="I96" s="10"/>
      <c r="J96" s="10"/>
      <c r="K96" s="10" t="s">
        <v>189</v>
      </c>
      <c r="L96" s="10"/>
      <c r="M96" s="10" t="s">
        <v>190</v>
      </c>
      <c r="N96" s="316"/>
      <c r="O96" s="316"/>
      <c r="P96" s="62"/>
      <c r="Q96" s="62"/>
      <c r="R96" s="316"/>
      <c r="S96" s="316"/>
    </row>
    <row r="97" spans="1:19" ht="285" x14ac:dyDescent="0.25">
      <c r="A97" s="310"/>
      <c r="B97" s="306"/>
      <c r="C97" s="310"/>
      <c r="D97" s="309"/>
      <c r="E97" s="10"/>
      <c r="F97" s="10"/>
      <c r="G97" s="10"/>
      <c r="H97" s="10"/>
      <c r="I97" s="10"/>
      <c r="J97" s="10"/>
      <c r="K97" s="10" t="s">
        <v>408</v>
      </c>
      <c r="L97" s="10"/>
      <c r="M97" s="10" t="s">
        <v>409</v>
      </c>
      <c r="N97" s="316"/>
      <c r="O97" s="316"/>
      <c r="P97" s="62"/>
      <c r="Q97" s="62"/>
      <c r="R97" s="316"/>
      <c r="S97" s="316"/>
    </row>
    <row r="98" spans="1:19" ht="90" x14ac:dyDescent="0.25">
      <c r="A98" s="240"/>
      <c r="B98" s="235"/>
      <c r="C98" s="240"/>
      <c r="D98" s="236"/>
      <c r="E98" s="10"/>
      <c r="F98" s="10"/>
      <c r="G98" s="10"/>
      <c r="H98" s="10"/>
      <c r="I98" s="10"/>
      <c r="J98" s="10"/>
      <c r="K98" s="27" t="s">
        <v>527</v>
      </c>
      <c r="L98" s="27"/>
      <c r="M98" s="27" t="s">
        <v>539</v>
      </c>
      <c r="N98" s="239"/>
      <c r="O98" s="239"/>
      <c r="P98" s="239"/>
      <c r="Q98" s="239"/>
      <c r="R98" s="239"/>
      <c r="S98" s="239"/>
    </row>
    <row r="99" spans="1:19" ht="135" x14ac:dyDescent="0.25">
      <c r="A99" s="261"/>
      <c r="B99" s="263"/>
      <c r="C99" s="261"/>
      <c r="D99" s="262"/>
      <c r="E99" s="10"/>
      <c r="F99" s="10"/>
      <c r="G99" s="10"/>
      <c r="H99" s="10"/>
      <c r="I99" s="10"/>
      <c r="J99" s="10"/>
      <c r="K99" s="27" t="s">
        <v>547</v>
      </c>
      <c r="L99" s="27"/>
      <c r="M99" s="27" t="s">
        <v>548</v>
      </c>
      <c r="N99" s="260"/>
      <c r="O99" s="260"/>
      <c r="P99" s="260"/>
      <c r="Q99" s="260"/>
      <c r="R99" s="260"/>
      <c r="S99" s="260"/>
    </row>
    <row r="100" spans="1:19" ht="240" x14ac:dyDescent="0.25">
      <c r="A100" s="265"/>
      <c r="B100" s="267"/>
      <c r="C100" s="265"/>
      <c r="D100" s="266"/>
      <c r="E100" s="10"/>
      <c r="F100" s="10"/>
      <c r="G100" s="10"/>
      <c r="H100" s="10"/>
      <c r="I100" s="10"/>
      <c r="J100" s="10"/>
      <c r="K100" s="273" t="s">
        <v>549</v>
      </c>
      <c r="L100" s="273"/>
      <c r="M100" s="273" t="s">
        <v>552</v>
      </c>
      <c r="N100" s="264"/>
      <c r="O100" s="264"/>
      <c r="P100" s="264"/>
      <c r="Q100" s="264"/>
      <c r="R100" s="264"/>
      <c r="S100" s="264"/>
    </row>
    <row r="101" spans="1:19" ht="120" x14ac:dyDescent="0.25">
      <c r="A101" s="265"/>
      <c r="B101" s="267"/>
      <c r="C101" s="265"/>
      <c r="D101" s="266"/>
      <c r="E101" s="10"/>
      <c r="F101" s="10"/>
      <c r="G101" s="10"/>
      <c r="H101" s="10"/>
      <c r="I101" s="10"/>
      <c r="J101" s="10"/>
      <c r="K101" s="273" t="s">
        <v>550</v>
      </c>
      <c r="L101" s="272"/>
      <c r="M101" s="10" t="s">
        <v>551</v>
      </c>
      <c r="N101" s="264"/>
      <c r="O101" s="264"/>
      <c r="P101" s="264"/>
      <c r="Q101" s="264"/>
      <c r="R101" s="264"/>
      <c r="S101" s="264"/>
    </row>
    <row r="102" spans="1:19" ht="240" x14ac:dyDescent="0.25">
      <c r="A102" s="270"/>
      <c r="B102" s="268"/>
      <c r="C102" s="270"/>
      <c r="D102" s="269"/>
      <c r="E102" s="10"/>
      <c r="F102" s="10"/>
      <c r="G102" s="10"/>
      <c r="H102" s="10"/>
      <c r="I102" s="10"/>
      <c r="J102" s="10"/>
      <c r="K102" s="272" t="s">
        <v>553</v>
      </c>
      <c r="L102" s="272"/>
      <c r="M102" s="242"/>
      <c r="N102" s="271"/>
      <c r="O102" s="271"/>
      <c r="P102" s="271"/>
      <c r="Q102" s="271"/>
      <c r="R102" s="271"/>
      <c r="S102" s="271"/>
    </row>
    <row r="103" spans="1:19" ht="150" x14ac:dyDescent="0.25">
      <c r="A103" s="195"/>
      <c r="B103" s="198"/>
      <c r="C103" s="194"/>
      <c r="D103" s="196"/>
      <c r="E103" s="10"/>
      <c r="F103" s="10"/>
      <c r="G103" s="10"/>
      <c r="H103" s="10"/>
      <c r="I103" s="10"/>
      <c r="J103" s="10"/>
      <c r="K103" s="10" t="s">
        <v>490</v>
      </c>
      <c r="L103" s="10"/>
      <c r="M103" s="10" t="s">
        <v>491</v>
      </c>
      <c r="N103" s="193"/>
      <c r="O103" s="193"/>
      <c r="P103" s="193"/>
      <c r="Q103" s="193"/>
      <c r="R103" s="193"/>
      <c r="S103" s="193"/>
    </row>
    <row r="104" spans="1:19" s="23" customFormat="1" ht="171" x14ac:dyDescent="0.2">
      <c r="A104" s="16">
        <v>2200</v>
      </c>
      <c r="B104" s="17" t="s">
        <v>462</v>
      </c>
      <c r="C104" s="90"/>
      <c r="D104" s="91"/>
      <c r="E104" s="17"/>
      <c r="F104" s="17"/>
      <c r="G104" s="17"/>
      <c r="H104" s="17"/>
      <c r="I104" s="17"/>
      <c r="J104" s="17"/>
      <c r="K104" s="17"/>
      <c r="L104" s="17"/>
      <c r="M104" s="17"/>
      <c r="N104" s="50">
        <f>N105+N107</f>
        <v>46831345</v>
      </c>
      <c r="O104" s="50">
        <f t="shared" ref="O104:S104" si="19">O105+O107</f>
        <v>46631631.550000004</v>
      </c>
      <c r="P104" s="50">
        <f t="shared" si="19"/>
        <v>57273853</v>
      </c>
      <c r="Q104" s="50">
        <f t="shared" si="19"/>
        <v>57273853</v>
      </c>
      <c r="R104" s="50">
        <f t="shared" si="19"/>
        <v>57273853</v>
      </c>
      <c r="S104" s="50">
        <f t="shared" si="19"/>
        <v>57273853</v>
      </c>
    </row>
    <row r="105" spans="1:19" ht="105" x14ac:dyDescent="0.25">
      <c r="A105" s="92">
        <v>2201</v>
      </c>
      <c r="B105" s="130" t="s">
        <v>429</v>
      </c>
      <c r="C105" s="128">
        <v>906</v>
      </c>
      <c r="D105" s="118" t="s">
        <v>224</v>
      </c>
      <c r="E105" s="93" t="s">
        <v>20</v>
      </c>
      <c r="F105" s="10" t="s">
        <v>375</v>
      </c>
      <c r="G105" s="10" t="s">
        <v>21</v>
      </c>
      <c r="H105" s="10" t="s">
        <v>24</v>
      </c>
      <c r="I105" s="10" t="s">
        <v>61</v>
      </c>
      <c r="J105" s="10" t="s">
        <v>26</v>
      </c>
      <c r="K105" s="10" t="s">
        <v>29</v>
      </c>
      <c r="L105" s="10"/>
      <c r="M105" s="10" t="s">
        <v>30</v>
      </c>
      <c r="N105" s="288">
        <v>6253693</v>
      </c>
      <c r="O105" s="288">
        <v>6140649.6699999999</v>
      </c>
      <c r="P105" s="288">
        <v>7929539</v>
      </c>
      <c r="Q105" s="288">
        <v>7929539</v>
      </c>
      <c r="R105" s="288">
        <v>7929539</v>
      </c>
      <c r="S105" s="288">
        <v>7929539</v>
      </c>
    </row>
    <row r="106" spans="1:19" ht="285" x14ac:dyDescent="0.25">
      <c r="A106" s="108"/>
      <c r="B106" s="131"/>
      <c r="C106" s="109"/>
      <c r="D106" s="119"/>
      <c r="E106" s="93" t="s">
        <v>22</v>
      </c>
      <c r="F106" s="10" t="s">
        <v>61</v>
      </c>
      <c r="G106" s="10" t="s">
        <v>23</v>
      </c>
      <c r="H106" s="10" t="s">
        <v>27</v>
      </c>
      <c r="I106" s="11" t="s">
        <v>61</v>
      </c>
      <c r="J106" s="10" t="s">
        <v>28</v>
      </c>
      <c r="K106" s="10" t="s">
        <v>191</v>
      </c>
      <c r="L106" s="4"/>
      <c r="M106" s="10" t="s">
        <v>192</v>
      </c>
      <c r="N106" s="289"/>
      <c r="O106" s="289"/>
      <c r="P106" s="289"/>
      <c r="Q106" s="289"/>
      <c r="R106" s="289"/>
      <c r="S106" s="289"/>
    </row>
    <row r="107" spans="1:19" ht="97.5" customHeight="1" x14ac:dyDescent="0.25">
      <c r="A107" s="126">
        <v>2206</v>
      </c>
      <c r="B107" s="362" t="s">
        <v>431</v>
      </c>
      <c r="C107" s="128">
        <v>906</v>
      </c>
      <c r="D107" s="118" t="s">
        <v>224</v>
      </c>
      <c r="E107" s="93" t="s">
        <v>20</v>
      </c>
      <c r="F107" s="10" t="s">
        <v>376</v>
      </c>
      <c r="G107" s="10" t="s">
        <v>21</v>
      </c>
      <c r="H107" s="10"/>
      <c r="I107" s="10"/>
      <c r="J107" s="10"/>
      <c r="K107" s="10" t="s">
        <v>29</v>
      </c>
      <c r="L107" s="10"/>
      <c r="M107" s="10" t="s">
        <v>30</v>
      </c>
      <c r="N107" s="288">
        <v>40577652</v>
      </c>
      <c r="O107" s="288">
        <v>40490981.880000003</v>
      </c>
      <c r="P107" s="288">
        <v>49344314</v>
      </c>
      <c r="Q107" s="288">
        <v>49344314</v>
      </c>
      <c r="R107" s="288">
        <v>49344314</v>
      </c>
      <c r="S107" s="288">
        <v>49344314</v>
      </c>
    </row>
    <row r="108" spans="1:19" ht="196.5" customHeight="1" x14ac:dyDescent="0.25">
      <c r="A108" s="127"/>
      <c r="B108" s="363"/>
      <c r="C108" s="129"/>
      <c r="D108" s="122"/>
      <c r="E108" s="93"/>
      <c r="F108" s="10"/>
      <c r="G108" s="10"/>
      <c r="H108" s="10"/>
      <c r="I108" s="10"/>
      <c r="J108" s="10"/>
      <c r="K108" s="10" t="s">
        <v>458</v>
      </c>
      <c r="L108" s="10"/>
      <c r="M108" s="10" t="s">
        <v>459</v>
      </c>
      <c r="N108" s="289"/>
      <c r="O108" s="289"/>
      <c r="P108" s="289"/>
      <c r="Q108" s="289"/>
      <c r="R108" s="289"/>
      <c r="S108" s="289"/>
    </row>
    <row r="109" spans="1:19" s="23" customFormat="1" ht="242.25" x14ac:dyDescent="0.2">
      <c r="A109" s="16">
        <v>2600</v>
      </c>
      <c r="B109" s="17" t="s">
        <v>463</v>
      </c>
      <c r="C109" s="24"/>
      <c r="D109" s="26"/>
      <c r="E109" s="17"/>
      <c r="F109" s="17"/>
      <c r="G109" s="17"/>
      <c r="H109" s="17"/>
      <c r="I109" s="17"/>
      <c r="J109" s="17"/>
      <c r="K109" s="17"/>
      <c r="L109" s="17"/>
      <c r="M109" s="17"/>
      <c r="N109" s="50">
        <f>N110++N112+N116+N117+N123++N119+N121</f>
        <v>893711020</v>
      </c>
      <c r="O109" s="50">
        <f>O110++O112+O116+O117+O123++O119+O121</f>
        <v>892088274.95000005</v>
      </c>
      <c r="P109" s="50">
        <f>P110++P112+P116+P117+P123++P119+P121+P114</f>
        <v>1035662700</v>
      </c>
      <c r="Q109" s="50">
        <f>Q110++Q112+Q116+Q117+Q123++Q119+Q121+Q114</f>
        <v>1036209638</v>
      </c>
      <c r="R109" s="50">
        <f t="shared" ref="R109:S109" si="20">R110++R112+R116+R117+R123++R119+R121+R114</f>
        <v>1001403989</v>
      </c>
      <c r="S109" s="50">
        <f t="shared" si="20"/>
        <v>1001403989</v>
      </c>
    </row>
    <row r="110" spans="1:19" ht="235.5" customHeight="1" x14ac:dyDescent="0.25">
      <c r="A110" s="300">
        <v>2622</v>
      </c>
      <c r="B110" s="298" t="s">
        <v>193</v>
      </c>
      <c r="C110" s="300">
        <v>906</v>
      </c>
      <c r="D110" s="302" t="s">
        <v>194</v>
      </c>
      <c r="E110" s="10" t="s">
        <v>78</v>
      </c>
      <c r="F110" s="10" t="s">
        <v>195</v>
      </c>
      <c r="G110" s="10" t="s">
        <v>80</v>
      </c>
      <c r="H110" s="298"/>
      <c r="I110" s="298"/>
      <c r="J110" s="298"/>
      <c r="K110" s="10" t="s">
        <v>199</v>
      </c>
      <c r="L110" s="10"/>
      <c r="M110" s="10" t="s">
        <v>104</v>
      </c>
      <c r="N110" s="288">
        <f>382645999.59+57765100+18238600</f>
        <v>458649699.58999997</v>
      </c>
      <c r="O110" s="288">
        <f>382268302.72+57765100+18238600</f>
        <v>458272002.72000003</v>
      </c>
      <c r="P110" s="60">
        <f>394779847+67991200+20510353</f>
        <v>483281400</v>
      </c>
      <c r="Q110" s="60">
        <v>483281400</v>
      </c>
      <c r="R110" s="288">
        <v>483281400</v>
      </c>
      <c r="S110" s="288">
        <v>483281400</v>
      </c>
    </row>
    <row r="111" spans="1:19" ht="60" x14ac:dyDescent="0.25">
      <c r="A111" s="301"/>
      <c r="B111" s="299"/>
      <c r="C111" s="301"/>
      <c r="D111" s="303"/>
      <c r="E111" s="9" t="s">
        <v>196</v>
      </c>
      <c r="F111" s="10" t="s">
        <v>197</v>
      </c>
      <c r="G111" s="10" t="s">
        <v>198</v>
      </c>
      <c r="H111" s="299"/>
      <c r="I111" s="299"/>
      <c r="J111" s="299"/>
      <c r="K111" s="6"/>
      <c r="L111" s="4"/>
      <c r="M111" s="9"/>
      <c r="N111" s="289"/>
      <c r="O111" s="289"/>
      <c r="P111" s="61"/>
      <c r="Q111" s="61"/>
      <c r="R111" s="289"/>
      <c r="S111" s="289"/>
    </row>
    <row r="112" spans="1:19" ht="270" x14ac:dyDescent="0.25">
      <c r="A112" s="12">
        <v>2622</v>
      </c>
      <c r="B112" s="10" t="s">
        <v>200</v>
      </c>
      <c r="C112" s="12">
        <v>906</v>
      </c>
      <c r="D112" s="21" t="s">
        <v>194</v>
      </c>
      <c r="E112" s="10" t="s">
        <v>78</v>
      </c>
      <c r="F112" s="10" t="s">
        <v>202</v>
      </c>
      <c r="G112" s="10" t="s">
        <v>80</v>
      </c>
      <c r="H112" s="10" t="s">
        <v>203</v>
      </c>
      <c r="I112" s="10" t="s">
        <v>204</v>
      </c>
      <c r="J112" s="10" t="s">
        <v>205</v>
      </c>
      <c r="K112" s="10" t="s">
        <v>206</v>
      </c>
      <c r="L112" s="10"/>
      <c r="M112" s="10" t="s">
        <v>207</v>
      </c>
      <c r="N112" s="46">
        <v>33802900</v>
      </c>
      <c r="O112" s="46">
        <v>33665732.240000002</v>
      </c>
      <c r="P112" s="46">
        <f>27905400</f>
        <v>27905400</v>
      </c>
      <c r="Q112" s="46">
        <v>24103600</v>
      </c>
      <c r="R112" s="46">
        <v>29986900</v>
      </c>
      <c r="S112" s="46">
        <v>29986900</v>
      </c>
    </row>
    <row r="113" spans="1:19" ht="90" x14ac:dyDescent="0.25">
      <c r="A113" s="12"/>
      <c r="B113" s="10"/>
      <c r="C113" s="12"/>
      <c r="D113" s="21"/>
      <c r="E113" s="10"/>
      <c r="F113" s="10"/>
      <c r="G113" s="10"/>
      <c r="H113" s="10"/>
      <c r="I113" s="10"/>
      <c r="J113" s="10"/>
      <c r="K113" s="6" t="s">
        <v>483</v>
      </c>
      <c r="L113" s="4"/>
      <c r="M113" s="9" t="s">
        <v>484</v>
      </c>
      <c r="N113" s="237"/>
      <c r="O113" s="237"/>
      <c r="P113" s="237"/>
      <c r="Q113" s="237"/>
      <c r="R113" s="237"/>
      <c r="S113" s="237"/>
    </row>
    <row r="114" spans="1:19" ht="270" x14ac:dyDescent="0.25">
      <c r="A114" s="12">
        <v>2622</v>
      </c>
      <c r="B114" s="10" t="s">
        <v>523</v>
      </c>
      <c r="C114" s="12">
        <v>906</v>
      </c>
      <c r="D114" s="21" t="s">
        <v>194</v>
      </c>
      <c r="E114" s="10" t="s">
        <v>78</v>
      </c>
      <c r="F114" s="10" t="s">
        <v>202</v>
      </c>
      <c r="G114" s="10" t="s">
        <v>80</v>
      </c>
      <c r="H114" s="10" t="s">
        <v>203</v>
      </c>
      <c r="I114" s="10" t="s">
        <v>204</v>
      </c>
      <c r="J114" s="10" t="s">
        <v>205</v>
      </c>
      <c r="K114" s="9" t="s">
        <v>524</v>
      </c>
      <c r="L114" s="4"/>
      <c r="M114" s="241" t="s">
        <v>525</v>
      </c>
      <c r="N114" s="288">
        <v>0</v>
      </c>
      <c r="O114" s="288">
        <v>0</v>
      </c>
      <c r="P114" s="288">
        <v>53637300</v>
      </c>
      <c r="Q114" s="288">
        <v>57986038</v>
      </c>
      <c r="R114" s="288">
        <v>17297089</v>
      </c>
      <c r="S114" s="288">
        <v>17297089</v>
      </c>
    </row>
    <row r="115" spans="1:19" ht="180" x14ac:dyDescent="0.25">
      <c r="A115" s="12"/>
      <c r="B115" s="10"/>
      <c r="C115" s="12"/>
      <c r="D115" s="21"/>
      <c r="E115" s="10"/>
      <c r="F115" s="10"/>
      <c r="G115" s="10"/>
      <c r="H115" s="10"/>
      <c r="I115" s="10"/>
      <c r="J115" s="10"/>
      <c r="K115" s="9" t="s">
        <v>526</v>
      </c>
      <c r="L115" s="4"/>
      <c r="M115" s="241" t="s">
        <v>525</v>
      </c>
      <c r="N115" s="289"/>
      <c r="O115" s="289"/>
      <c r="P115" s="289"/>
      <c r="Q115" s="289"/>
      <c r="R115" s="289"/>
      <c r="S115" s="289"/>
    </row>
    <row r="116" spans="1:19" ht="409.5" x14ac:dyDescent="0.25">
      <c r="A116" s="12">
        <v>2640</v>
      </c>
      <c r="B116" s="10" t="s">
        <v>208</v>
      </c>
      <c r="C116" s="12">
        <v>906</v>
      </c>
      <c r="D116" s="21" t="s">
        <v>221</v>
      </c>
      <c r="E116" s="10" t="s">
        <v>78</v>
      </c>
      <c r="F116" s="10" t="s">
        <v>209</v>
      </c>
      <c r="G116" s="10" t="s">
        <v>80</v>
      </c>
      <c r="H116" s="10" t="s">
        <v>210</v>
      </c>
      <c r="I116" s="10" t="s">
        <v>204</v>
      </c>
      <c r="J116" s="10" t="s">
        <v>211</v>
      </c>
      <c r="K116" s="10" t="s">
        <v>212</v>
      </c>
      <c r="L116" s="10"/>
      <c r="M116" s="10" t="s">
        <v>213</v>
      </c>
      <c r="N116" s="238">
        <v>2014000</v>
      </c>
      <c r="O116" s="238">
        <v>2014000</v>
      </c>
      <c r="P116" s="238">
        <v>3042700</v>
      </c>
      <c r="Q116" s="238">
        <v>3042700</v>
      </c>
      <c r="R116" s="238">
        <v>3042700</v>
      </c>
      <c r="S116" s="238">
        <v>3042700</v>
      </c>
    </row>
    <row r="117" spans="1:19" ht="75" x14ac:dyDescent="0.25">
      <c r="A117" s="300">
        <v>2622</v>
      </c>
      <c r="B117" s="298" t="s">
        <v>214</v>
      </c>
      <c r="C117" s="300">
        <v>906</v>
      </c>
      <c r="D117" s="302" t="s">
        <v>140</v>
      </c>
      <c r="E117" s="298" t="s">
        <v>78</v>
      </c>
      <c r="F117" s="298" t="s">
        <v>215</v>
      </c>
      <c r="G117" s="298" t="s">
        <v>80</v>
      </c>
      <c r="H117" s="298" t="s">
        <v>216</v>
      </c>
      <c r="I117" s="298" t="s">
        <v>61</v>
      </c>
      <c r="J117" s="298" t="s">
        <v>217</v>
      </c>
      <c r="K117" s="10" t="s">
        <v>218</v>
      </c>
      <c r="L117" s="10"/>
      <c r="M117" s="10" t="s">
        <v>219</v>
      </c>
      <c r="N117" s="288">
        <v>7510300</v>
      </c>
      <c r="O117" s="288">
        <v>7221884.3600000003</v>
      </c>
      <c r="P117" s="60">
        <v>9505900</v>
      </c>
      <c r="Q117" s="60">
        <v>9505900</v>
      </c>
      <c r="R117" s="288">
        <v>9505900</v>
      </c>
      <c r="S117" s="288">
        <v>9505900</v>
      </c>
    </row>
    <row r="118" spans="1:19" ht="90" customHeight="1" x14ac:dyDescent="0.25">
      <c r="A118" s="301"/>
      <c r="B118" s="299"/>
      <c r="C118" s="301"/>
      <c r="D118" s="303"/>
      <c r="E118" s="299"/>
      <c r="F118" s="299"/>
      <c r="G118" s="299"/>
      <c r="H118" s="299"/>
      <c r="I118" s="299"/>
      <c r="J118" s="299"/>
      <c r="K118" s="10"/>
      <c r="L118" s="10"/>
      <c r="M118" s="10"/>
      <c r="N118" s="289"/>
      <c r="O118" s="289"/>
      <c r="P118" s="61"/>
      <c r="Q118" s="61"/>
      <c r="R118" s="289"/>
      <c r="S118" s="289"/>
    </row>
    <row r="119" spans="1:19" ht="225" x14ac:dyDescent="0.25">
      <c r="A119" s="300">
        <v>2622</v>
      </c>
      <c r="B119" s="298" t="s">
        <v>220</v>
      </c>
      <c r="C119" s="300">
        <v>906</v>
      </c>
      <c r="D119" s="302" t="s">
        <v>221</v>
      </c>
      <c r="E119" s="10" t="s">
        <v>78</v>
      </c>
      <c r="F119" s="10" t="s">
        <v>215</v>
      </c>
      <c r="G119" s="10" t="s">
        <v>80</v>
      </c>
      <c r="H119" s="300"/>
      <c r="I119" s="300"/>
      <c r="J119" s="300"/>
      <c r="K119" s="10" t="s">
        <v>222</v>
      </c>
      <c r="L119" s="10"/>
      <c r="M119" s="10" t="s">
        <v>223</v>
      </c>
      <c r="N119" s="288">
        <f>107722980+265418100</f>
        <v>373141080</v>
      </c>
      <c r="O119" s="288">
        <f>106920457.04+265417679.73</f>
        <v>372338136.76999998</v>
      </c>
      <c r="P119" s="60">
        <v>434148400</v>
      </c>
      <c r="Q119" s="60">
        <f>131325300+302823100</f>
        <v>434148400</v>
      </c>
      <c r="R119" s="288">
        <v>434148400</v>
      </c>
      <c r="S119" s="288">
        <v>434148400</v>
      </c>
    </row>
    <row r="120" spans="1:19" ht="60" x14ac:dyDescent="0.25">
      <c r="A120" s="301"/>
      <c r="B120" s="299"/>
      <c r="C120" s="301"/>
      <c r="D120" s="303"/>
      <c r="E120" s="10" t="s">
        <v>196</v>
      </c>
      <c r="F120" s="10" t="s">
        <v>197</v>
      </c>
      <c r="G120" s="10" t="s">
        <v>198</v>
      </c>
      <c r="H120" s="301"/>
      <c r="I120" s="301"/>
      <c r="J120" s="301"/>
      <c r="K120" s="10"/>
      <c r="L120" s="10"/>
      <c r="M120" s="10"/>
      <c r="N120" s="289"/>
      <c r="O120" s="289"/>
      <c r="P120" s="61"/>
      <c r="Q120" s="61"/>
      <c r="R120" s="289"/>
      <c r="S120" s="289"/>
    </row>
    <row r="121" spans="1:19" ht="315" x14ac:dyDescent="0.25">
      <c r="A121" s="102">
        <v>2643</v>
      </c>
      <c r="B121" s="101" t="s">
        <v>454</v>
      </c>
      <c r="C121" s="102">
        <v>906</v>
      </c>
      <c r="D121" s="103" t="s">
        <v>321</v>
      </c>
      <c r="E121" s="10" t="s">
        <v>78</v>
      </c>
      <c r="F121" s="10" t="s">
        <v>225</v>
      </c>
      <c r="G121" s="10" t="s">
        <v>80</v>
      </c>
      <c r="H121" s="102"/>
      <c r="I121" s="102"/>
      <c r="J121" s="102"/>
      <c r="K121" s="10" t="s">
        <v>492</v>
      </c>
      <c r="L121" s="10"/>
      <c r="M121" s="10" t="s">
        <v>493</v>
      </c>
      <c r="N121" s="99">
        <v>11602700</v>
      </c>
      <c r="O121" s="99">
        <v>11602672.800000001</v>
      </c>
      <c r="P121" s="99">
        <v>14832500</v>
      </c>
      <c r="Q121" s="99">
        <v>14832500</v>
      </c>
      <c r="R121" s="99">
        <v>14832500</v>
      </c>
      <c r="S121" s="99">
        <v>14832500</v>
      </c>
    </row>
    <row r="122" spans="1:19" x14ac:dyDescent="0.25">
      <c r="A122" s="233"/>
      <c r="B122" s="232"/>
      <c r="C122" s="233"/>
      <c r="D122" s="234"/>
      <c r="E122" s="10"/>
      <c r="F122" s="10"/>
      <c r="G122" s="10"/>
      <c r="H122" s="233"/>
      <c r="I122" s="233"/>
      <c r="J122" s="233"/>
      <c r="K122" s="10"/>
      <c r="L122" s="10"/>
      <c r="M122" s="10"/>
      <c r="N122" s="231"/>
      <c r="O122" s="231"/>
      <c r="P122" s="231"/>
      <c r="Q122" s="231"/>
      <c r="R122" s="231"/>
      <c r="S122" s="231"/>
    </row>
    <row r="123" spans="1:19" ht="225" x14ac:dyDescent="0.25">
      <c r="A123" s="12">
        <v>2642</v>
      </c>
      <c r="B123" s="10" t="s">
        <v>435</v>
      </c>
      <c r="C123" s="12">
        <v>906</v>
      </c>
      <c r="D123" s="21" t="s">
        <v>224</v>
      </c>
      <c r="E123" s="10" t="s">
        <v>78</v>
      </c>
      <c r="F123" s="10" t="s">
        <v>225</v>
      </c>
      <c r="G123" s="10" t="s">
        <v>80</v>
      </c>
      <c r="H123" s="10" t="s">
        <v>226</v>
      </c>
      <c r="I123" s="10" t="s">
        <v>61</v>
      </c>
      <c r="J123" s="10" t="s">
        <v>28</v>
      </c>
      <c r="K123" s="10" t="s">
        <v>227</v>
      </c>
      <c r="L123" s="10"/>
      <c r="M123" s="10" t="s">
        <v>228</v>
      </c>
      <c r="N123" s="46">
        <v>6990340.4100000001</v>
      </c>
      <c r="O123" s="46">
        <v>6973846.0599999996</v>
      </c>
      <c r="P123" s="46">
        <v>9309100</v>
      </c>
      <c r="Q123" s="46">
        <v>9309100</v>
      </c>
      <c r="R123" s="46">
        <v>9309100</v>
      </c>
      <c r="S123" s="46">
        <v>9309100</v>
      </c>
    </row>
    <row r="124" spans="1:19" s="23" customFormat="1" ht="42.75" x14ac:dyDescent="0.2">
      <c r="A124" s="36"/>
      <c r="B124" s="35" t="s">
        <v>383</v>
      </c>
      <c r="C124" s="36">
        <v>908</v>
      </c>
      <c r="D124" s="37"/>
      <c r="E124" s="35"/>
      <c r="F124" s="35"/>
      <c r="G124" s="35"/>
      <c r="H124" s="35"/>
      <c r="I124" s="35"/>
      <c r="J124" s="35"/>
      <c r="K124" s="35"/>
      <c r="L124" s="35"/>
      <c r="M124" s="35"/>
      <c r="N124" s="48">
        <f t="shared" ref="N124:S124" si="21">N131+N125</f>
        <v>130409472.12</v>
      </c>
      <c r="O124" s="48">
        <f t="shared" si="21"/>
        <v>130367402.54000001</v>
      </c>
      <c r="P124" s="48">
        <f t="shared" si="21"/>
        <v>0</v>
      </c>
      <c r="Q124" s="48">
        <f t="shared" si="21"/>
        <v>0</v>
      </c>
      <c r="R124" s="48">
        <f t="shared" si="21"/>
        <v>0</v>
      </c>
      <c r="S124" s="48">
        <f t="shared" si="21"/>
        <v>0</v>
      </c>
    </row>
    <row r="125" spans="1:19" s="23" customFormat="1" ht="171" x14ac:dyDescent="0.2">
      <c r="A125" s="97">
        <v>2200</v>
      </c>
      <c r="B125" s="31" t="s">
        <v>462</v>
      </c>
      <c r="C125" s="97"/>
      <c r="D125" s="91"/>
      <c r="E125" s="31"/>
      <c r="F125" s="31"/>
      <c r="G125" s="31"/>
      <c r="H125" s="31"/>
      <c r="I125" s="31"/>
      <c r="J125" s="31"/>
      <c r="K125" s="17"/>
      <c r="L125" s="17"/>
      <c r="M125" s="17"/>
      <c r="N125" s="165">
        <f>N128+N126</f>
        <v>1598065.36</v>
      </c>
      <c r="O125" s="165">
        <f t="shared" ref="O125:S125" si="22">O128+O126</f>
        <v>1598065.36</v>
      </c>
      <c r="P125" s="165">
        <f t="shared" si="22"/>
        <v>0</v>
      </c>
      <c r="Q125" s="165">
        <f t="shared" si="22"/>
        <v>0</v>
      </c>
      <c r="R125" s="165">
        <f t="shared" si="22"/>
        <v>0</v>
      </c>
      <c r="S125" s="165">
        <f t="shared" si="22"/>
        <v>0</v>
      </c>
    </row>
    <row r="126" spans="1:19" ht="45" customHeight="1" x14ac:dyDescent="0.25">
      <c r="A126" s="161">
        <v>2201</v>
      </c>
      <c r="B126" s="130" t="s">
        <v>429</v>
      </c>
      <c r="C126" s="161">
        <v>908</v>
      </c>
      <c r="D126" s="166" t="s">
        <v>397</v>
      </c>
      <c r="E126" s="298" t="s">
        <v>20</v>
      </c>
      <c r="F126" s="130" t="s">
        <v>467</v>
      </c>
      <c r="G126" s="130" t="s">
        <v>108</v>
      </c>
      <c r="H126" s="130"/>
      <c r="I126" s="130"/>
      <c r="J126" s="158"/>
      <c r="K126" s="93" t="s">
        <v>29</v>
      </c>
      <c r="L126" s="10"/>
      <c r="M126" s="84" t="s">
        <v>30</v>
      </c>
      <c r="N126" s="85">
        <v>354750</v>
      </c>
      <c r="O126" s="85">
        <v>354750</v>
      </c>
      <c r="P126" s="85">
        <v>0</v>
      </c>
      <c r="Q126" s="85">
        <v>0</v>
      </c>
      <c r="R126" s="85"/>
      <c r="S126" s="155"/>
    </row>
    <row r="127" spans="1:19" ht="75" x14ac:dyDescent="0.25">
      <c r="A127" s="162"/>
      <c r="B127" s="153"/>
      <c r="C127" s="162"/>
      <c r="D127" s="167"/>
      <c r="E127" s="299"/>
      <c r="F127" s="153"/>
      <c r="G127" s="153"/>
      <c r="H127" s="153"/>
      <c r="I127" s="153"/>
      <c r="J127" s="159"/>
      <c r="K127" s="93" t="s">
        <v>468</v>
      </c>
      <c r="L127" s="10"/>
      <c r="M127" s="84" t="s">
        <v>469</v>
      </c>
      <c r="N127" s="86"/>
      <c r="O127" s="86"/>
      <c r="P127" s="86"/>
      <c r="Q127" s="86"/>
      <c r="R127" s="86"/>
      <c r="S127" s="157"/>
    </row>
    <row r="128" spans="1:19" ht="120" x14ac:dyDescent="0.25">
      <c r="A128" s="109">
        <v>2218</v>
      </c>
      <c r="B128" s="163" t="s">
        <v>401</v>
      </c>
      <c r="C128" s="160">
        <v>908</v>
      </c>
      <c r="D128" s="154" t="s">
        <v>402</v>
      </c>
      <c r="E128" s="159" t="s">
        <v>20</v>
      </c>
      <c r="F128" s="159" t="s">
        <v>403</v>
      </c>
      <c r="G128" s="159" t="s">
        <v>108</v>
      </c>
      <c r="H128" s="159" t="s">
        <v>24</v>
      </c>
      <c r="I128" s="159" t="s">
        <v>332</v>
      </c>
      <c r="J128" s="159" t="s">
        <v>26</v>
      </c>
      <c r="K128" s="10" t="s">
        <v>404</v>
      </c>
      <c r="L128" s="10"/>
      <c r="M128" s="84" t="s">
        <v>405</v>
      </c>
      <c r="N128" s="164">
        <v>1243315.3600000001</v>
      </c>
      <c r="O128" s="164">
        <v>1243315.3600000001</v>
      </c>
      <c r="P128" s="164"/>
      <c r="Q128" s="164"/>
      <c r="R128" s="164"/>
      <c r="S128" s="156"/>
    </row>
    <row r="129" spans="1:19" ht="120" x14ac:dyDescent="0.25">
      <c r="A129" s="109"/>
      <c r="B129" s="163"/>
      <c r="C129" s="186"/>
      <c r="D129" s="182"/>
      <c r="E129" s="183"/>
      <c r="F129" s="183"/>
      <c r="G129" s="183"/>
      <c r="H129" s="183"/>
      <c r="I129" s="183"/>
      <c r="J129" s="183"/>
      <c r="K129" s="10" t="s">
        <v>487</v>
      </c>
      <c r="L129" s="10"/>
      <c r="M129" s="84" t="s">
        <v>517</v>
      </c>
      <c r="N129" s="185"/>
      <c r="O129" s="185"/>
      <c r="P129" s="185"/>
      <c r="Q129" s="185"/>
      <c r="R129" s="185"/>
      <c r="S129" s="184"/>
    </row>
    <row r="130" spans="1:19" ht="180" x14ac:dyDescent="0.25">
      <c r="A130" s="109"/>
      <c r="B130" s="163"/>
      <c r="C130" s="143"/>
      <c r="D130" s="21"/>
      <c r="E130" s="10"/>
      <c r="F130" s="10"/>
      <c r="G130" s="10"/>
      <c r="H130" s="10"/>
      <c r="I130" s="10"/>
      <c r="J130" s="10"/>
      <c r="K130" s="10" t="s">
        <v>465</v>
      </c>
      <c r="L130" s="10"/>
      <c r="M130" s="84" t="s">
        <v>466</v>
      </c>
      <c r="N130" s="164"/>
      <c r="O130" s="164"/>
      <c r="P130" s="164"/>
      <c r="Q130" s="164"/>
      <c r="R130" s="164"/>
      <c r="S130" s="156"/>
    </row>
    <row r="131" spans="1:19" s="23" customFormat="1" ht="234.75" customHeight="1" x14ac:dyDescent="0.2">
      <c r="A131" s="137">
        <v>2600</v>
      </c>
      <c r="B131" s="139" t="s">
        <v>463</v>
      </c>
      <c r="C131" s="16"/>
      <c r="D131" s="26"/>
      <c r="E131" s="17"/>
      <c r="F131" s="17"/>
      <c r="G131" s="17"/>
      <c r="H131" s="17"/>
      <c r="I131" s="17"/>
      <c r="J131" s="17"/>
      <c r="K131" s="17"/>
      <c r="L131" s="17"/>
      <c r="M131" s="17"/>
      <c r="N131" s="47">
        <f>SUM(N132:N135)</f>
        <v>128811406.76000001</v>
      </c>
      <c r="O131" s="47">
        <f t="shared" ref="O131:S131" si="23">SUM(O132:O135)</f>
        <v>128769337.18000001</v>
      </c>
      <c r="P131" s="47">
        <f t="shared" si="23"/>
        <v>0</v>
      </c>
      <c r="Q131" s="47">
        <f t="shared" si="23"/>
        <v>0</v>
      </c>
      <c r="R131" s="47">
        <f t="shared" si="23"/>
        <v>0</v>
      </c>
      <c r="S131" s="47">
        <f t="shared" si="23"/>
        <v>0</v>
      </c>
    </row>
    <row r="132" spans="1:19" ht="255" x14ac:dyDescent="0.25">
      <c r="A132" s="300">
        <v>2640</v>
      </c>
      <c r="B132" s="10" t="s">
        <v>384</v>
      </c>
      <c r="C132" s="12">
        <v>908</v>
      </c>
      <c r="D132" s="21" t="s">
        <v>201</v>
      </c>
      <c r="E132" s="10" t="s">
        <v>78</v>
      </c>
      <c r="F132" s="10" t="s">
        <v>385</v>
      </c>
      <c r="G132" s="10" t="s">
        <v>80</v>
      </c>
      <c r="H132" s="10" t="s">
        <v>386</v>
      </c>
      <c r="I132" s="10" t="s">
        <v>387</v>
      </c>
      <c r="J132" s="10" t="s">
        <v>388</v>
      </c>
      <c r="K132" s="10" t="s">
        <v>389</v>
      </c>
      <c r="L132" s="10"/>
      <c r="M132" s="10" t="s">
        <v>390</v>
      </c>
      <c r="N132" s="288">
        <v>273956.76</v>
      </c>
      <c r="O132" s="288">
        <v>273956.76</v>
      </c>
      <c r="P132" s="112"/>
      <c r="Q132" s="112"/>
      <c r="R132" s="288"/>
      <c r="S132" s="288"/>
    </row>
    <row r="133" spans="1:19" x14ac:dyDescent="0.25">
      <c r="A133" s="301"/>
      <c r="B133" s="10"/>
      <c r="C133" s="12"/>
      <c r="D133" s="21"/>
      <c r="E133" s="10"/>
      <c r="F133" s="10"/>
      <c r="G133" s="10"/>
      <c r="H133" s="10"/>
      <c r="I133" s="10"/>
      <c r="J133" s="10"/>
      <c r="K133" s="10"/>
      <c r="L133" s="10"/>
      <c r="M133" s="10"/>
      <c r="N133" s="289"/>
      <c r="O133" s="289"/>
      <c r="P133" s="113"/>
      <c r="Q133" s="113"/>
      <c r="R133" s="289"/>
      <c r="S133" s="289"/>
    </row>
    <row r="134" spans="1:19" ht="300" x14ac:dyDescent="0.25">
      <c r="A134" s="12">
        <v>2640</v>
      </c>
      <c r="B134" s="10" t="s">
        <v>391</v>
      </c>
      <c r="C134" s="12">
        <v>908</v>
      </c>
      <c r="D134" s="21" t="s">
        <v>392</v>
      </c>
      <c r="E134" s="10" t="s">
        <v>78</v>
      </c>
      <c r="F134" s="10" t="s">
        <v>393</v>
      </c>
      <c r="G134" s="10" t="s">
        <v>80</v>
      </c>
      <c r="H134" s="10" t="s">
        <v>386</v>
      </c>
      <c r="I134" s="10" t="s">
        <v>394</v>
      </c>
      <c r="J134" s="10" t="s">
        <v>388</v>
      </c>
      <c r="K134" s="10" t="s">
        <v>488</v>
      </c>
      <c r="L134" s="10"/>
      <c r="M134" s="10" t="s">
        <v>395</v>
      </c>
      <c r="N134" s="46">
        <v>84194010</v>
      </c>
      <c r="O134" s="46">
        <v>84194010</v>
      </c>
      <c r="P134" s="46"/>
      <c r="Q134" s="46"/>
      <c r="R134" s="46"/>
      <c r="S134" s="46"/>
    </row>
    <row r="135" spans="1:19" ht="300" x14ac:dyDescent="0.25">
      <c r="A135" s="88">
        <v>2640</v>
      </c>
      <c r="B135" s="29" t="s">
        <v>396</v>
      </c>
      <c r="C135" s="28">
        <v>908</v>
      </c>
      <c r="D135" s="30" t="s">
        <v>397</v>
      </c>
      <c r="E135" s="29" t="s">
        <v>78</v>
      </c>
      <c r="F135" s="29" t="s">
        <v>393</v>
      </c>
      <c r="G135" s="29" t="s">
        <v>80</v>
      </c>
      <c r="H135" s="29" t="s">
        <v>398</v>
      </c>
      <c r="I135" s="29" t="s">
        <v>61</v>
      </c>
      <c r="J135" s="29" t="s">
        <v>211</v>
      </c>
      <c r="K135" s="29" t="s">
        <v>399</v>
      </c>
      <c r="L135" s="29"/>
      <c r="M135" s="29" t="s">
        <v>400</v>
      </c>
      <c r="N135" s="51">
        <v>44343440</v>
      </c>
      <c r="O135" s="51">
        <v>44301370.420000002</v>
      </c>
      <c r="P135" s="63"/>
      <c r="Q135" s="63"/>
      <c r="R135" s="63"/>
      <c r="S135" s="51"/>
    </row>
    <row r="136" spans="1:19" s="23" customFormat="1" ht="85.5" x14ac:dyDescent="0.2">
      <c r="A136" s="36"/>
      <c r="B136" s="35" t="s">
        <v>229</v>
      </c>
      <c r="C136" s="36">
        <v>909</v>
      </c>
      <c r="D136" s="37"/>
      <c r="E136" s="35"/>
      <c r="F136" s="35"/>
      <c r="G136" s="35"/>
      <c r="H136" s="35"/>
      <c r="I136" s="35"/>
      <c r="J136" s="35"/>
      <c r="K136" s="35"/>
      <c r="L136" s="35"/>
      <c r="M136" s="35"/>
      <c r="N136" s="48">
        <f t="shared" ref="N136:S136" si="24">N137+N164+N169</f>
        <v>616598818.21000004</v>
      </c>
      <c r="O136" s="48">
        <f t="shared" si="24"/>
        <v>541870559.63000011</v>
      </c>
      <c r="P136" s="48">
        <f t="shared" si="24"/>
        <v>351702375</v>
      </c>
      <c r="Q136" s="48">
        <f t="shared" si="24"/>
        <v>495968730</v>
      </c>
      <c r="R136" s="48">
        <f t="shared" si="24"/>
        <v>283663216</v>
      </c>
      <c r="S136" s="48">
        <f t="shared" si="24"/>
        <v>283663216</v>
      </c>
    </row>
    <row r="137" spans="1:19" s="23" customFormat="1" ht="128.25" x14ac:dyDescent="0.2">
      <c r="A137" s="133">
        <v>2100</v>
      </c>
      <c r="B137" s="142" t="s">
        <v>464</v>
      </c>
      <c r="C137" s="17"/>
      <c r="D137" s="26"/>
      <c r="E137" s="17"/>
      <c r="F137" s="17"/>
      <c r="G137" s="17"/>
      <c r="H137" s="17"/>
      <c r="I137" s="17"/>
      <c r="J137" s="17"/>
      <c r="K137" s="17"/>
      <c r="L137" s="17"/>
      <c r="M137" s="17"/>
      <c r="N137" s="47">
        <f t="shared" ref="N137:R137" si="25">N139+N141+N144+N146+N149+N152+N154+N156+N158+N161+N138</f>
        <v>519977969.44999999</v>
      </c>
      <c r="O137" s="47">
        <f t="shared" si="25"/>
        <v>454309032.56000006</v>
      </c>
      <c r="P137" s="47">
        <f>P139+P141+P144+P146+P149+P152+P154+P156+P158+P161+P138+P148</f>
        <v>290300690</v>
      </c>
      <c r="Q137" s="47">
        <f t="shared" si="25"/>
        <v>410758445</v>
      </c>
      <c r="R137" s="47">
        <f t="shared" si="25"/>
        <v>198452926</v>
      </c>
      <c r="S137" s="47">
        <f>S139+S141+S144+S146+S149+S152+S154+S156+S158+S161+S138</f>
        <v>198452926</v>
      </c>
    </row>
    <row r="138" spans="1:19" s="148" customFormat="1" x14ac:dyDescent="0.25">
      <c r="A138" s="150"/>
      <c r="B138" s="149"/>
      <c r="C138" s="145"/>
      <c r="D138" s="146"/>
      <c r="E138" s="9"/>
      <c r="F138" s="9"/>
      <c r="G138" s="10"/>
      <c r="H138" s="9"/>
      <c r="I138" s="9"/>
      <c r="J138" s="9"/>
      <c r="K138" s="9"/>
      <c r="L138" s="9"/>
      <c r="M138" s="152"/>
      <c r="N138" s="147"/>
      <c r="O138" s="147"/>
      <c r="P138" s="144"/>
      <c r="Q138" s="147"/>
      <c r="R138" s="147"/>
      <c r="S138" s="147"/>
    </row>
    <row r="139" spans="1:19" ht="150" x14ac:dyDescent="0.25">
      <c r="A139" s="300">
        <v>2105</v>
      </c>
      <c r="B139" s="298" t="s">
        <v>233</v>
      </c>
      <c r="C139" s="300">
        <v>909</v>
      </c>
      <c r="D139" s="302" t="s">
        <v>489</v>
      </c>
      <c r="E139" s="10" t="s">
        <v>20</v>
      </c>
      <c r="F139" s="10" t="s">
        <v>235</v>
      </c>
      <c r="G139" s="10" t="s">
        <v>108</v>
      </c>
      <c r="H139" s="10" t="s">
        <v>238</v>
      </c>
      <c r="I139" s="10" t="s">
        <v>239</v>
      </c>
      <c r="J139" s="10" t="s">
        <v>240</v>
      </c>
      <c r="K139" s="10" t="s">
        <v>242</v>
      </c>
      <c r="L139" s="10"/>
      <c r="M139" s="10" t="s">
        <v>243</v>
      </c>
      <c r="N139" s="288">
        <f>185014.8+300000+8759914.04+41673195.9+10263332</f>
        <v>61181456.739999995</v>
      </c>
      <c r="O139" s="288">
        <f>185014.8+300000+8668388.1+41256468+10263332</f>
        <v>60673202.899999999</v>
      </c>
      <c r="P139" s="60">
        <f>400000+300000+400000+100000+1500000</f>
        <v>2700000</v>
      </c>
      <c r="Q139" s="60">
        <v>0</v>
      </c>
      <c r="R139" s="288">
        <v>0</v>
      </c>
      <c r="S139" s="288">
        <v>0</v>
      </c>
    </row>
    <row r="140" spans="1:19" ht="90" x14ac:dyDescent="0.25">
      <c r="A140" s="310"/>
      <c r="B140" s="306"/>
      <c r="C140" s="310"/>
      <c r="D140" s="309"/>
      <c r="E140" s="10" t="s">
        <v>236</v>
      </c>
      <c r="F140" s="10" t="s">
        <v>237</v>
      </c>
      <c r="G140" s="10" t="s">
        <v>211</v>
      </c>
      <c r="H140" s="10"/>
      <c r="I140" s="10"/>
      <c r="J140" s="10"/>
      <c r="K140" s="10" t="s">
        <v>29</v>
      </c>
      <c r="L140" s="10" t="s">
        <v>241</v>
      </c>
      <c r="M140" s="10" t="s">
        <v>30</v>
      </c>
      <c r="N140" s="316"/>
      <c r="O140" s="316"/>
      <c r="P140" s="62"/>
      <c r="Q140" s="62"/>
      <c r="R140" s="316"/>
      <c r="S140" s="316"/>
    </row>
    <row r="141" spans="1:19" ht="135" x14ac:dyDescent="0.25">
      <c r="A141" s="300">
        <v>2106</v>
      </c>
      <c r="B141" s="298" t="s">
        <v>244</v>
      </c>
      <c r="C141" s="300">
        <v>909</v>
      </c>
      <c r="D141" s="302" t="s">
        <v>245</v>
      </c>
      <c r="E141" s="10" t="s">
        <v>246</v>
      </c>
      <c r="F141" s="10" t="s">
        <v>247</v>
      </c>
      <c r="G141" s="10" t="s">
        <v>248</v>
      </c>
      <c r="H141" s="10" t="s">
        <v>249</v>
      </c>
      <c r="I141" s="10" t="s">
        <v>61</v>
      </c>
      <c r="J141" s="10" t="s">
        <v>250</v>
      </c>
      <c r="K141" s="10" t="s">
        <v>251</v>
      </c>
      <c r="L141" s="10"/>
      <c r="M141" s="10" t="s">
        <v>252</v>
      </c>
      <c r="N141" s="288">
        <f>136956093.84+350000</f>
        <v>137306093.84</v>
      </c>
      <c r="O141" s="288">
        <f>136956093.84+350000</f>
        <v>137306093.84</v>
      </c>
      <c r="P141" s="60">
        <v>110301314</v>
      </c>
      <c r="Q141" s="60">
        <v>104275133</v>
      </c>
      <c r="R141" s="288">
        <v>105861508</v>
      </c>
      <c r="S141" s="288">
        <v>105861508</v>
      </c>
    </row>
    <row r="142" spans="1:19" ht="60" x14ac:dyDescent="0.25">
      <c r="A142" s="310"/>
      <c r="B142" s="306"/>
      <c r="C142" s="310"/>
      <c r="D142" s="309"/>
      <c r="E142" s="10"/>
      <c r="F142" s="10"/>
      <c r="G142" s="10"/>
      <c r="H142" s="10"/>
      <c r="I142" s="10"/>
      <c r="J142" s="10"/>
      <c r="K142" s="10" t="s">
        <v>253</v>
      </c>
      <c r="L142" s="10"/>
      <c r="M142" s="10" t="s">
        <v>254</v>
      </c>
      <c r="N142" s="316"/>
      <c r="O142" s="316"/>
      <c r="P142" s="62"/>
      <c r="Q142" s="62"/>
      <c r="R142" s="316"/>
      <c r="S142" s="316"/>
    </row>
    <row r="143" spans="1:19" ht="45" x14ac:dyDescent="0.25">
      <c r="A143" s="301"/>
      <c r="B143" s="299"/>
      <c r="C143" s="301"/>
      <c r="D143" s="303"/>
      <c r="E143" s="10"/>
      <c r="F143" s="10"/>
      <c r="G143" s="10"/>
      <c r="H143" s="10"/>
      <c r="I143" s="10"/>
      <c r="J143" s="10"/>
      <c r="K143" s="10" t="s">
        <v>29</v>
      </c>
      <c r="L143" s="10" t="s">
        <v>255</v>
      </c>
      <c r="M143" s="10" t="s">
        <v>30</v>
      </c>
      <c r="N143" s="289"/>
      <c r="O143" s="289"/>
      <c r="P143" s="61"/>
      <c r="Q143" s="61"/>
      <c r="R143" s="289"/>
      <c r="S143" s="289"/>
    </row>
    <row r="144" spans="1:19" ht="165" x14ac:dyDescent="0.25">
      <c r="A144" s="300">
        <v>2107</v>
      </c>
      <c r="B144" s="298" t="s">
        <v>46</v>
      </c>
      <c r="C144" s="300">
        <v>909</v>
      </c>
      <c r="D144" s="302" t="s">
        <v>129</v>
      </c>
      <c r="E144" s="10" t="s">
        <v>20</v>
      </c>
      <c r="F144" s="10" t="s">
        <v>256</v>
      </c>
      <c r="G144" s="10" t="s">
        <v>108</v>
      </c>
      <c r="H144" s="10"/>
      <c r="I144" s="10"/>
      <c r="J144" s="10"/>
      <c r="K144" s="10" t="s">
        <v>257</v>
      </c>
      <c r="L144" s="10"/>
      <c r="M144" s="10" t="s">
        <v>83</v>
      </c>
      <c r="N144" s="317">
        <f>159529310.27-1297474.09</f>
        <v>158231836.18000001</v>
      </c>
      <c r="O144" s="317">
        <f>96146729.76-1297474.09</f>
        <v>94849255.670000002</v>
      </c>
      <c r="P144" s="60">
        <f>2500000+1232000+320000+1000000</f>
        <v>5052000</v>
      </c>
      <c r="Q144" s="60">
        <v>155863300</v>
      </c>
      <c r="R144" s="288">
        <v>0</v>
      </c>
      <c r="S144" s="288">
        <v>0</v>
      </c>
    </row>
    <row r="145" spans="1:19" ht="45" x14ac:dyDescent="0.25">
      <c r="A145" s="301"/>
      <c r="B145" s="299"/>
      <c r="C145" s="301"/>
      <c r="D145" s="303"/>
      <c r="E145" s="10"/>
      <c r="F145" s="10"/>
      <c r="G145" s="10"/>
      <c r="H145" s="10"/>
      <c r="I145" s="10"/>
      <c r="J145" s="10"/>
      <c r="K145" s="10" t="s">
        <v>29</v>
      </c>
      <c r="L145" s="10" t="s">
        <v>131</v>
      </c>
      <c r="M145" s="10" t="s">
        <v>30</v>
      </c>
      <c r="N145" s="318"/>
      <c r="O145" s="318"/>
      <c r="P145" s="61"/>
      <c r="Q145" s="61"/>
      <c r="R145" s="289"/>
      <c r="S145" s="289"/>
    </row>
    <row r="146" spans="1:19" ht="225" x14ac:dyDescent="0.25">
      <c r="A146" s="300">
        <v>2108</v>
      </c>
      <c r="B146" s="298" t="s">
        <v>258</v>
      </c>
      <c r="C146" s="300">
        <v>909</v>
      </c>
      <c r="D146" s="302" t="s">
        <v>259</v>
      </c>
      <c r="E146" s="10" t="s">
        <v>20</v>
      </c>
      <c r="F146" s="10" t="s">
        <v>260</v>
      </c>
      <c r="G146" s="10" t="s">
        <v>108</v>
      </c>
      <c r="H146" s="10" t="s">
        <v>261</v>
      </c>
      <c r="I146" s="10" t="s">
        <v>61</v>
      </c>
      <c r="J146" s="10" t="s">
        <v>262</v>
      </c>
      <c r="K146" s="10" t="s">
        <v>266</v>
      </c>
      <c r="L146" s="10"/>
      <c r="M146" s="10" t="s">
        <v>267</v>
      </c>
      <c r="N146" s="288">
        <v>37292400</v>
      </c>
      <c r="O146" s="288">
        <v>35714736.560000002</v>
      </c>
      <c r="P146" s="60">
        <v>58314005</v>
      </c>
      <c r="Q146" s="60">
        <v>55962969</v>
      </c>
      <c r="R146" s="288">
        <v>43067175</v>
      </c>
      <c r="S146" s="288">
        <v>43067175</v>
      </c>
    </row>
    <row r="147" spans="1:19" ht="90" x14ac:dyDescent="0.25">
      <c r="A147" s="301"/>
      <c r="B147" s="299"/>
      <c r="C147" s="301"/>
      <c r="D147" s="303"/>
      <c r="E147" s="10"/>
      <c r="F147" s="10"/>
      <c r="G147" s="10"/>
      <c r="H147" s="10" t="s">
        <v>263</v>
      </c>
      <c r="I147" s="10" t="s">
        <v>264</v>
      </c>
      <c r="J147" s="10" t="s">
        <v>265</v>
      </c>
      <c r="K147" s="10"/>
      <c r="L147" s="10"/>
      <c r="M147" s="10"/>
      <c r="N147" s="289"/>
      <c r="O147" s="289"/>
      <c r="P147" s="61"/>
      <c r="Q147" s="61"/>
      <c r="R147" s="289"/>
      <c r="S147" s="289"/>
    </row>
    <row r="148" spans="1:19" ht="240" x14ac:dyDescent="0.25">
      <c r="A148" s="258">
        <v>2016</v>
      </c>
      <c r="B148" s="256" t="s">
        <v>542</v>
      </c>
      <c r="C148" s="258">
        <v>909</v>
      </c>
      <c r="D148" s="257" t="s">
        <v>543</v>
      </c>
      <c r="E148" s="255" t="s">
        <v>20</v>
      </c>
      <c r="F148" s="255" t="s">
        <v>544</v>
      </c>
      <c r="G148" s="255" t="s">
        <v>108</v>
      </c>
      <c r="H148" s="255" t="s">
        <v>545</v>
      </c>
      <c r="I148" s="255"/>
      <c r="J148" s="255" t="s">
        <v>546</v>
      </c>
      <c r="K148" s="10" t="s">
        <v>29</v>
      </c>
      <c r="L148" s="10" t="s">
        <v>187</v>
      </c>
      <c r="M148" s="10" t="s">
        <v>30</v>
      </c>
      <c r="N148" s="259"/>
      <c r="O148" s="259"/>
      <c r="P148" s="259">
        <v>0</v>
      </c>
      <c r="Q148" s="259"/>
      <c r="R148" s="259"/>
      <c r="S148" s="259"/>
    </row>
    <row r="149" spans="1:19" ht="45" x14ac:dyDescent="0.25">
      <c r="A149" s="300">
        <v>2119</v>
      </c>
      <c r="B149" s="298" t="s">
        <v>268</v>
      </c>
      <c r="C149" s="300">
        <v>909</v>
      </c>
      <c r="D149" s="302" t="s">
        <v>234</v>
      </c>
      <c r="E149" s="298" t="s">
        <v>20</v>
      </c>
      <c r="F149" s="300" t="s">
        <v>269</v>
      </c>
      <c r="G149" s="364" t="s">
        <v>108</v>
      </c>
      <c r="H149" s="300"/>
      <c r="I149" s="300"/>
      <c r="J149" s="300"/>
      <c r="K149" s="10" t="s">
        <v>29</v>
      </c>
      <c r="L149" s="10" t="s">
        <v>187</v>
      </c>
      <c r="M149" s="10" t="s">
        <v>30</v>
      </c>
      <c r="N149" s="288">
        <v>7594300</v>
      </c>
      <c r="O149" s="288">
        <v>7594300</v>
      </c>
      <c r="P149" s="288">
        <v>8237000</v>
      </c>
      <c r="Q149" s="288">
        <v>7594300</v>
      </c>
      <c r="R149" s="288">
        <v>7594300</v>
      </c>
      <c r="S149" s="288">
        <v>7594300</v>
      </c>
    </row>
    <row r="150" spans="1:19" ht="225" x14ac:dyDescent="0.25">
      <c r="A150" s="310"/>
      <c r="B150" s="306"/>
      <c r="C150" s="310"/>
      <c r="D150" s="309"/>
      <c r="E150" s="306"/>
      <c r="F150" s="310"/>
      <c r="G150" s="365"/>
      <c r="H150" s="310"/>
      <c r="I150" s="310"/>
      <c r="J150" s="310"/>
      <c r="K150" s="242" t="s">
        <v>270</v>
      </c>
      <c r="L150" s="242"/>
      <c r="M150" s="242" t="s">
        <v>267</v>
      </c>
      <c r="N150" s="316"/>
      <c r="O150" s="316"/>
      <c r="P150" s="316"/>
      <c r="Q150" s="316"/>
      <c r="R150" s="316"/>
      <c r="S150" s="316"/>
    </row>
    <row r="151" spans="1:19" ht="390" x14ac:dyDescent="0.25">
      <c r="A151" s="301"/>
      <c r="B151" s="299"/>
      <c r="C151" s="301"/>
      <c r="D151" s="303"/>
      <c r="E151" s="299"/>
      <c r="F151" s="301"/>
      <c r="G151" s="366"/>
      <c r="H151" s="301"/>
      <c r="I151" s="301"/>
      <c r="J151" s="301"/>
      <c r="K151" s="10" t="s">
        <v>540</v>
      </c>
      <c r="L151" s="10"/>
      <c r="M151" s="10" t="s">
        <v>541</v>
      </c>
      <c r="N151" s="289"/>
      <c r="O151" s="289"/>
      <c r="P151" s="289"/>
      <c r="Q151" s="289"/>
      <c r="R151" s="289"/>
      <c r="S151" s="289"/>
    </row>
    <row r="152" spans="1:19" ht="90" x14ac:dyDescent="0.25">
      <c r="A152" s="300">
        <v>2124</v>
      </c>
      <c r="B152" s="298" t="s">
        <v>328</v>
      </c>
      <c r="C152" s="300">
        <v>909</v>
      </c>
      <c r="D152" s="302" t="s">
        <v>329</v>
      </c>
      <c r="E152" s="10" t="s">
        <v>20</v>
      </c>
      <c r="F152" s="10" t="s">
        <v>330</v>
      </c>
      <c r="G152" s="10" t="s">
        <v>108</v>
      </c>
      <c r="H152" s="10"/>
      <c r="I152" s="10"/>
      <c r="J152" s="10"/>
      <c r="K152" s="10" t="s">
        <v>29</v>
      </c>
      <c r="L152" s="10" t="s">
        <v>187</v>
      </c>
      <c r="M152" s="10" t="s">
        <v>30</v>
      </c>
      <c r="N152" s="288">
        <v>0</v>
      </c>
      <c r="O152" s="288">
        <v>0</v>
      </c>
      <c r="P152" s="60">
        <v>0</v>
      </c>
      <c r="Q152" s="60">
        <v>0</v>
      </c>
      <c r="R152" s="288">
        <v>0</v>
      </c>
      <c r="S152" s="288">
        <v>0</v>
      </c>
    </row>
    <row r="153" spans="1:19" ht="75" x14ac:dyDescent="0.25">
      <c r="A153" s="301"/>
      <c r="B153" s="299"/>
      <c r="C153" s="301"/>
      <c r="D153" s="303"/>
      <c r="E153" s="10" t="s">
        <v>331</v>
      </c>
      <c r="F153" s="10" t="s">
        <v>332</v>
      </c>
      <c r="G153" s="10" t="s">
        <v>333</v>
      </c>
      <c r="H153" s="10"/>
      <c r="I153" s="10"/>
      <c r="J153" s="10"/>
      <c r="K153" s="10"/>
      <c r="L153" s="10"/>
      <c r="M153" s="10"/>
      <c r="N153" s="289"/>
      <c r="O153" s="289"/>
      <c r="P153" s="61"/>
      <c r="Q153" s="61"/>
      <c r="R153" s="289"/>
      <c r="S153" s="289"/>
    </row>
    <row r="154" spans="1:19" ht="120" x14ac:dyDescent="0.25">
      <c r="A154" s="300">
        <v>2125</v>
      </c>
      <c r="B154" s="298" t="s">
        <v>271</v>
      </c>
      <c r="C154" s="300">
        <v>909</v>
      </c>
      <c r="D154" s="302" t="s">
        <v>515</v>
      </c>
      <c r="E154" s="298" t="s">
        <v>20</v>
      </c>
      <c r="F154" s="298" t="s">
        <v>272</v>
      </c>
      <c r="G154" s="375" t="s">
        <v>108</v>
      </c>
      <c r="H154" s="298" t="s">
        <v>273</v>
      </c>
      <c r="I154" s="298" t="s">
        <v>275</v>
      </c>
      <c r="J154" s="298" t="s">
        <v>274</v>
      </c>
      <c r="K154" s="10" t="s">
        <v>276</v>
      </c>
      <c r="L154" s="10"/>
      <c r="M154" s="10" t="s">
        <v>277</v>
      </c>
      <c r="N154" s="288">
        <v>73691.210000000006</v>
      </c>
      <c r="O154" s="288">
        <v>73691.210000000006</v>
      </c>
      <c r="P154" s="60">
        <v>73900</v>
      </c>
      <c r="Q154" s="60">
        <v>37900</v>
      </c>
      <c r="R154" s="288">
        <v>37900</v>
      </c>
      <c r="S154" s="288">
        <v>37900</v>
      </c>
    </row>
    <row r="155" spans="1:19" ht="45" x14ac:dyDescent="0.25">
      <c r="A155" s="301"/>
      <c r="B155" s="299"/>
      <c r="C155" s="301"/>
      <c r="D155" s="303"/>
      <c r="E155" s="299"/>
      <c r="F155" s="299"/>
      <c r="G155" s="376"/>
      <c r="H155" s="299"/>
      <c r="I155" s="299"/>
      <c r="J155" s="299"/>
      <c r="K155" s="10" t="s">
        <v>29</v>
      </c>
      <c r="L155" s="10" t="s">
        <v>278</v>
      </c>
      <c r="M155" s="10" t="s">
        <v>30</v>
      </c>
      <c r="N155" s="289"/>
      <c r="O155" s="289"/>
      <c r="P155" s="61"/>
      <c r="Q155" s="61"/>
      <c r="R155" s="289"/>
      <c r="S155" s="289"/>
    </row>
    <row r="156" spans="1:19" ht="120" x14ac:dyDescent="0.25">
      <c r="A156" s="300">
        <v>2127</v>
      </c>
      <c r="B156" s="298" t="s">
        <v>279</v>
      </c>
      <c r="C156" s="300">
        <v>909</v>
      </c>
      <c r="D156" s="302" t="s">
        <v>280</v>
      </c>
      <c r="E156" s="10" t="s">
        <v>20</v>
      </c>
      <c r="F156" s="10" t="s">
        <v>281</v>
      </c>
      <c r="G156" s="18" t="s">
        <v>108</v>
      </c>
      <c r="H156" s="10" t="s">
        <v>285</v>
      </c>
      <c r="I156" s="10" t="s">
        <v>61</v>
      </c>
      <c r="J156" s="10" t="s">
        <v>286</v>
      </c>
      <c r="K156" s="10" t="s">
        <v>287</v>
      </c>
      <c r="L156" s="10"/>
      <c r="M156" s="10" t="s">
        <v>288</v>
      </c>
      <c r="N156" s="288">
        <v>703635.8</v>
      </c>
      <c r="O156" s="288">
        <v>703635.8</v>
      </c>
      <c r="P156" s="60">
        <v>700000</v>
      </c>
      <c r="Q156" s="60">
        <v>700000</v>
      </c>
      <c r="R156" s="288">
        <v>700000</v>
      </c>
      <c r="S156" s="288">
        <v>700000</v>
      </c>
    </row>
    <row r="157" spans="1:19" ht="60" x14ac:dyDescent="0.25">
      <c r="A157" s="301"/>
      <c r="B157" s="299"/>
      <c r="C157" s="301"/>
      <c r="D157" s="303"/>
      <c r="E157" s="10" t="s">
        <v>282</v>
      </c>
      <c r="F157" s="10" t="s">
        <v>283</v>
      </c>
      <c r="G157" s="10" t="s">
        <v>284</v>
      </c>
      <c r="H157" s="10"/>
      <c r="I157" s="10"/>
      <c r="J157" s="10"/>
      <c r="K157" s="10" t="s">
        <v>29</v>
      </c>
      <c r="L157" s="10" t="s">
        <v>289</v>
      </c>
      <c r="M157" s="10" t="s">
        <v>30</v>
      </c>
      <c r="N157" s="289"/>
      <c r="O157" s="289"/>
      <c r="P157" s="61"/>
      <c r="Q157" s="61"/>
      <c r="R157" s="289"/>
      <c r="S157" s="289"/>
    </row>
    <row r="158" spans="1:19" ht="90" x14ac:dyDescent="0.25">
      <c r="A158" s="300">
        <v>2128</v>
      </c>
      <c r="B158" s="298" t="s">
        <v>290</v>
      </c>
      <c r="C158" s="300">
        <v>909</v>
      </c>
      <c r="D158" s="302" t="s">
        <v>502</v>
      </c>
      <c r="E158" s="10" t="s">
        <v>20</v>
      </c>
      <c r="F158" s="10" t="s">
        <v>291</v>
      </c>
      <c r="G158" s="18" t="s">
        <v>108</v>
      </c>
      <c r="H158" s="10" t="s">
        <v>298</v>
      </c>
      <c r="I158" s="10" t="s">
        <v>61</v>
      </c>
      <c r="J158" s="10" t="s">
        <v>299</v>
      </c>
      <c r="K158" s="10" t="s">
        <v>29</v>
      </c>
      <c r="L158" s="10" t="s">
        <v>300</v>
      </c>
      <c r="M158" s="10" t="s">
        <v>30</v>
      </c>
      <c r="N158" s="288">
        <v>5609220.6200000001</v>
      </c>
      <c r="O158" s="288">
        <v>5609218.2400000002</v>
      </c>
      <c r="P158" s="60">
        <v>0</v>
      </c>
      <c r="Q158" s="60">
        <v>0</v>
      </c>
      <c r="R158" s="290">
        <v>0</v>
      </c>
      <c r="S158" s="290">
        <v>0</v>
      </c>
    </row>
    <row r="159" spans="1:19" ht="105.75" customHeight="1" x14ac:dyDescent="0.25">
      <c r="A159" s="310"/>
      <c r="B159" s="306"/>
      <c r="C159" s="310"/>
      <c r="D159" s="309"/>
      <c r="E159" s="10" t="s">
        <v>292</v>
      </c>
      <c r="F159" s="10" t="s">
        <v>293</v>
      </c>
      <c r="G159" s="10" t="s">
        <v>294</v>
      </c>
      <c r="H159" s="10"/>
      <c r="I159" s="10"/>
      <c r="J159" s="10"/>
      <c r="K159" s="10" t="s">
        <v>301</v>
      </c>
      <c r="L159" s="10"/>
      <c r="M159" s="10" t="s">
        <v>302</v>
      </c>
      <c r="N159" s="316"/>
      <c r="O159" s="316"/>
      <c r="P159" s="62"/>
      <c r="Q159" s="62"/>
      <c r="R159" s="291"/>
      <c r="S159" s="291"/>
    </row>
    <row r="160" spans="1:19" ht="60" x14ac:dyDescent="0.25">
      <c r="A160" s="301"/>
      <c r="B160" s="299"/>
      <c r="C160" s="301"/>
      <c r="D160" s="303"/>
      <c r="E160" s="10" t="s">
        <v>295</v>
      </c>
      <c r="F160" s="10" t="s">
        <v>296</v>
      </c>
      <c r="G160" s="10" t="s">
        <v>297</v>
      </c>
      <c r="H160" s="10"/>
      <c r="I160" s="10"/>
      <c r="J160" s="10"/>
      <c r="K160" s="10"/>
      <c r="L160" s="10"/>
      <c r="M160" s="10"/>
      <c r="N160" s="289"/>
      <c r="O160" s="289"/>
      <c r="P160" s="61"/>
      <c r="Q160" s="61"/>
      <c r="R160" s="292"/>
      <c r="S160" s="292"/>
    </row>
    <row r="161" spans="1:19" ht="90" x14ac:dyDescent="0.25">
      <c r="A161" s="300">
        <v>2129</v>
      </c>
      <c r="B161" s="298" t="s">
        <v>303</v>
      </c>
      <c r="C161" s="300">
        <v>909</v>
      </c>
      <c r="D161" s="302" t="s">
        <v>280</v>
      </c>
      <c r="E161" s="10" t="s">
        <v>20</v>
      </c>
      <c r="F161" s="10" t="s">
        <v>304</v>
      </c>
      <c r="G161" s="10" t="s">
        <v>108</v>
      </c>
      <c r="H161" s="10"/>
      <c r="I161" s="10"/>
      <c r="J161" s="10"/>
      <c r="K161" s="10" t="s">
        <v>29</v>
      </c>
      <c r="L161" s="10" t="s">
        <v>305</v>
      </c>
      <c r="M161" s="10" t="s">
        <v>30</v>
      </c>
      <c r="N161" s="288">
        <f>111391496.77+1297474.09-703635.8</f>
        <v>111985335.06</v>
      </c>
      <c r="O161" s="288">
        <f>111191060.05+1297474.09-703635.8</f>
        <v>111784898.34</v>
      </c>
      <c r="P161" s="63">
        <f>103722471+1900000-700000</f>
        <v>104922471</v>
      </c>
      <c r="Q161" s="63">
        <f>87024843+0-700000</f>
        <v>86324843</v>
      </c>
      <c r="R161" s="290">
        <f>41892043-700000</f>
        <v>41192043</v>
      </c>
      <c r="S161" s="290">
        <v>41192043</v>
      </c>
    </row>
    <row r="162" spans="1:19" ht="90" x14ac:dyDescent="0.25">
      <c r="A162" s="310"/>
      <c r="B162" s="306"/>
      <c r="C162" s="310"/>
      <c r="D162" s="309"/>
      <c r="E162" s="10"/>
      <c r="F162" s="10"/>
      <c r="G162" s="10"/>
      <c r="H162" s="10"/>
      <c r="I162" s="10"/>
      <c r="J162" s="10"/>
      <c r="K162" s="10" t="s">
        <v>306</v>
      </c>
      <c r="L162" s="10"/>
      <c r="M162" s="10" t="s">
        <v>307</v>
      </c>
      <c r="N162" s="316"/>
      <c r="O162" s="316"/>
      <c r="P162" s="64"/>
      <c r="Q162" s="64"/>
      <c r="R162" s="291"/>
      <c r="S162" s="291"/>
    </row>
    <row r="163" spans="1:19" ht="17.25" customHeight="1" x14ac:dyDescent="0.25">
      <c r="A163" s="301"/>
      <c r="B163" s="299"/>
      <c r="C163" s="301"/>
      <c r="D163" s="303"/>
      <c r="E163" s="10"/>
      <c r="F163" s="10"/>
      <c r="G163" s="10"/>
      <c r="H163" s="10"/>
      <c r="I163" s="10"/>
      <c r="J163" s="10"/>
      <c r="K163" s="10"/>
      <c r="L163" s="10"/>
      <c r="M163" s="10"/>
      <c r="N163" s="289"/>
      <c r="O163" s="289"/>
      <c r="P163" s="65"/>
      <c r="Q163" s="65"/>
      <c r="R163" s="292"/>
      <c r="S163" s="292"/>
    </row>
    <row r="164" spans="1:19" s="23" customFormat="1" ht="171" x14ac:dyDescent="0.2">
      <c r="A164" s="97">
        <v>2200</v>
      </c>
      <c r="B164" s="31" t="s">
        <v>462</v>
      </c>
      <c r="C164" s="17"/>
      <c r="D164" s="26"/>
      <c r="E164" s="17"/>
      <c r="F164" s="17"/>
      <c r="G164" s="17"/>
      <c r="H164" s="17"/>
      <c r="I164" s="17"/>
      <c r="J164" s="17"/>
      <c r="K164" s="17"/>
      <c r="L164" s="17"/>
      <c r="M164" s="17"/>
      <c r="N164" s="47">
        <f>N165+N167</f>
        <v>16251648.76</v>
      </c>
      <c r="O164" s="47">
        <f t="shared" ref="O164:S164" si="26">O165+O167</f>
        <v>16185984.879999999</v>
      </c>
      <c r="P164" s="47">
        <f t="shared" si="26"/>
        <v>27967285</v>
      </c>
      <c r="Q164" s="47">
        <f t="shared" si="26"/>
        <v>27967285</v>
      </c>
      <c r="R164" s="47">
        <f t="shared" si="26"/>
        <v>27967290</v>
      </c>
      <c r="S164" s="47">
        <f t="shared" si="26"/>
        <v>27967290</v>
      </c>
    </row>
    <row r="165" spans="1:19" ht="105" x14ac:dyDescent="0.25">
      <c r="A165" s="300">
        <v>2201</v>
      </c>
      <c r="B165" s="298" t="s">
        <v>430</v>
      </c>
      <c r="C165" s="300">
        <v>909</v>
      </c>
      <c r="D165" s="302" t="s">
        <v>230</v>
      </c>
      <c r="E165" s="10" t="s">
        <v>20</v>
      </c>
      <c r="F165" s="10" t="s">
        <v>33</v>
      </c>
      <c r="G165" s="9" t="s">
        <v>21</v>
      </c>
      <c r="H165" s="10" t="s">
        <v>24</v>
      </c>
      <c r="I165" s="11" t="s">
        <v>25</v>
      </c>
      <c r="J165" s="9" t="s">
        <v>26</v>
      </c>
      <c r="K165" s="10" t="s">
        <v>29</v>
      </c>
      <c r="L165" s="4"/>
      <c r="M165" s="10" t="s">
        <v>30</v>
      </c>
      <c r="N165" s="321">
        <f>7262245.67+12216</f>
        <v>7274461.6699999999</v>
      </c>
      <c r="O165" s="321">
        <f>7216060.55+12216</f>
        <v>7228276.5499999998</v>
      </c>
      <c r="P165" s="114">
        <v>9501476</v>
      </c>
      <c r="Q165" s="114">
        <v>9501476</v>
      </c>
      <c r="R165" s="290">
        <v>9501476</v>
      </c>
      <c r="S165" s="290">
        <v>9501476</v>
      </c>
    </row>
    <row r="166" spans="1:19" ht="285" x14ac:dyDescent="0.25">
      <c r="A166" s="301"/>
      <c r="B166" s="299"/>
      <c r="C166" s="301"/>
      <c r="D166" s="303"/>
      <c r="E166" s="9" t="s">
        <v>22</v>
      </c>
      <c r="F166" s="7" t="s">
        <v>25</v>
      </c>
      <c r="G166" s="9" t="s">
        <v>23</v>
      </c>
      <c r="H166" s="10" t="s">
        <v>27</v>
      </c>
      <c r="I166" s="11" t="s">
        <v>25</v>
      </c>
      <c r="J166" s="10" t="s">
        <v>28</v>
      </c>
      <c r="K166" s="10" t="s">
        <v>518</v>
      </c>
      <c r="L166" s="10"/>
      <c r="M166" s="10" t="s">
        <v>519</v>
      </c>
      <c r="N166" s="322"/>
      <c r="O166" s="322"/>
      <c r="P166" s="115"/>
      <c r="Q166" s="115"/>
      <c r="R166" s="292"/>
      <c r="S166" s="292"/>
    </row>
    <row r="167" spans="1:19" ht="90" x14ac:dyDescent="0.25">
      <c r="A167" s="300">
        <v>2206</v>
      </c>
      <c r="B167" s="298" t="s">
        <v>431</v>
      </c>
      <c r="C167" s="300">
        <v>909</v>
      </c>
      <c r="D167" s="302" t="s">
        <v>230</v>
      </c>
      <c r="E167" s="10" t="s">
        <v>20</v>
      </c>
      <c r="F167" s="10" t="s">
        <v>36</v>
      </c>
      <c r="G167" s="10" t="s">
        <v>21</v>
      </c>
      <c r="H167" s="13"/>
      <c r="I167" s="10"/>
      <c r="J167" s="10"/>
      <c r="K167" s="14" t="s">
        <v>231</v>
      </c>
      <c r="L167" s="10"/>
      <c r="M167" s="10" t="s">
        <v>232</v>
      </c>
      <c r="N167" s="290">
        <v>8977187.0899999999</v>
      </c>
      <c r="O167" s="288">
        <v>8957708.3300000001</v>
      </c>
      <c r="P167" s="287">
        <v>18465809</v>
      </c>
      <c r="Q167" s="112">
        <v>18465809</v>
      </c>
      <c r="R167" s="288">
        <v>18465814</v>
      </c>
      <c r="S167" s="288">
        <v>18465814</v>
      </c>
    </row>
    <row r="168" spans="1:19" ht="108.75" customHeight="1" x14ac:dyDescent="0.25">
      <c r="A168" s="301"/>
      <c r="B168" s="299"/>
      <c r="C168" s="301"/>
      <c r="D168" s="303"/>
      <c r="E168" s="10"/>
      <c r="F168" s="10"/>
      <c r="G168" s="10"/>
      <c r="H168" s="10"/>
      <c r="I168" s="10"/>
      <c r="J168" s="10"/>
      <c r="K168" s="10" t="s">
        <v>29</v>
      </c>
      <c r="L168" s="7" t="s">
        <v>37</v>
      </c>
      <c r="M168" s="10" t="s">
        <v>39</v>
      </c>
      <c r="N168" s="292"/>
      <c r="O168" s="289"/>
      <c r="P168" s="113"/>
      <c r="Q168" s="113"/>
      <c r="R168" s="289"/>
      <c r="S168" s="289"/>
    </row>
    <row r="169" spans="1:19" s="23" customFormat="1" ht="242.25" x14ac:dyDescent="0.2">
      <c r="A169" s="137">
        <v>2600</v>
      </c>
      <c r="B169" s="139" t="s">
        <v>463</v>
      </c>
      <c r="C169" s="17"/>
      <c r="D169" s="26"/>
      <c r="E169" s="17"/>
      <c r="F169" s="17"/>
      <c r="G169" s="17"/>
      <c r="H169" s="17"/>
      <c r="I169" s="17"/>
      <c r="J169" s="17"/>
      <c r="K169" s="17"/>
      <c r="L169" s="17"/>
      <c r="M169" s="17"/>
      <c r="N169" s="47">
        <f t="shared" ref="N169:S169" si="27">N170+N171</f>
        <v>80369200</v>
      </c>
      <c r="O169" s="47">
        <f t="shared" si="27"/>
        <v>71375542.189999998</v>
      </c>
      <c r="P169" s="47">
        <f t="shared" si="27"/>
        <v>33434400</v>
      </c>
      <c r="Q169" s="47">
        <f t="shared" si="27"/>
        <v>57243000</v>
      </c>
      <c r="R169" s="47">
        <f t="shared" si="27"/>
        <v>57243000</v>
      </c>
      <c r="S169" s="47">
        <f t="shared" si="27"/>
        <v>57243000</v>
      </c>
    </row>
    <row r="170" spans="1:19" ht="255" x14ac:dyDescent="0.25">
      <c r="A170" s="12">
        <v>2670</v>
      </c>
      <c r="B170" s="10" t="s">
        <v>436</v>
      </c>
      <c r="C170" s="12">
        <v>909</v>
      </c>
      <c r="D170" s="21" t="s">
        <v>234</v>
      </c>
      <c r="E170" s="10" t="s">
        <v>78</v>
      </c>
      <c r="F170" s="10" t="s">
        <v>308</v>
      </c>
      <c r="G170" s="10" t="s">
        <v>80</v>
      </c>
      <c r="H170" s="10" t="s">
        <v>309</v>
      </c>
      <c r="I170" s="10" t="s">
        <v>61</v>
      </c>
      <c r="J170" s="10" t="s">
        <v>310</v>
      </c>
      <c r="K170" s="10" t="s">
        <v>478</v>
      </c>
      <c r="L170" s="10"/>
      <c r="M170" s="10" t="s">
        <v>311</v>
      </c>
      <c r="N170" s="46">
        <v>79152900</v>
      </c>
      <c r="O170" s="46">
        <v>70159242.189999998</v>
      </c>
      <c r="P170" s="46">
        <v>31349500</v>
      </c>
      <c r="Q170" s="46">
        <v>55158100</v>
      </c>
      <c r="R170" s="46">
        <v>55158100</v>
      </c>
      <c r="S170" s="46">
        <v>55158100</v>
      </c>
    </row>
    <row r="171" spans="1:19" ht="114.75" customHeight="1" x14ac:dyDescent="0.25">
      <c r="A171" s="300">
        <v>2660</v>
      </c>
      <c r="B171" s="298" t="s">
        <v>437</v>
      </c>
      <c r="C171" s="300">
        <v>909</v>
      </c>
      <c r="D171" s="302" t="s">
        <v>522</v>
      </c>
      <c r="E171" s="298" t="s">
        <v>78</v>
      </c>
      <c r="F171" s="298" t="s">
        <v>312</v>
      </c>
      <c r="G171" s="300" t="s">
        <v>80</v>
      </c>
      <c r="H171" s="298" t="s">
        <v>313</v>
      </c>
      <c r="I171" s="298" t="s">
        <v>61</v>
      </c>
      <c r="J171" s="298" t="s">
        <v>314</v>
      </c>
      <c r="K171" s="10" t="s">
        <v>479</v>
      </c>
      <c r="L171" s="10"/>
      <c r="M171" s="10" t="s">
        <v>480</v>
      </c>
      <c r="N171" s="290">
        <v>1216300</v>
      </c>
      <c r="O171" s="290">
        <v>1216300</v>
      </c>
      <c r="P171" s="290">
        <v>2084900</v>
      </c>
      <c r="Q171" s="290">
        <v>2084900</v>
      </c>
      <c r="R171" s="290">
        <v>2084900</v>
      </c>
      <c r="S171" s="290">
        <v>2084900</v>
      </c>
    </row>
    <row r="172" spans="1:19" ht="132.75" customHeight="1" x14ac:dyDescent="0.25">
      <c r="A172" s="311"/>
      <c r="B172" s="337"/>
      <c r="C172" s="311"/>
      <c r="D172" s="303"/>
      <c r="E172" s="299"/>
      <c r="F172" s="299"/>
      <c r="G172" s="301"/>
      <c r="H172" s="299"/>
      <c r="I172" s="299"/>
      <c r="J172" s="299"/>
      <c r="K172" s="10"/>
      <c r="L172" s="10"/>
      <c r="M172" s="10"/>
      <c r="N172" s="292"/>
      <c r="O172" s="292"/>
      <c r="P172" s="292"/>
      <c r="Q172" s="292"/>
      <c r="R172" s="292"/>
      <c r="S172" s="292"/>
    </row>
    <row r="173" spans="1:19" s="23" customFormat="1" ht="57" x14ac:dyDescent="0.2">
      <c r="A173" s="33"/>
      <c r="B173" s="32" t="s">
        <v>315</v>
      </c>
      <c r="C173" s="33">
        <v>911</v>
      </c>
      <c r="D173" s="34"/>
      <c r="E173" s="32"/>
      <c r="F173" s="32"/>
      <c r="G173" s="32"/>
      <c r="H173" s="32"/>
      <c r="I173" s="32"/>
      <c r="J173" s="32"/>
      <c r="K173" s="32"/>
      <c r="L173" s="32"/>
      <c r="M173" s="32"/>
      <c r="N173" s="52">
        <f t="shared" ref="N173:S173" si="28">N174+N184</f>
        <v>125430899.86</v>
      </c>
      <c r="O173" s="52">
        <f t="shared" si="28"/>
        <v>124951421.76000001</v>
      </c>
      <c r="P173" s="52">
        <f>P174+P184</f>
        <v>130725447</v>
      </c>
      <c r="Q173" s="52">
        <f t="shared" si="28"/>
        <v>128227647</v>
      </c>
      <c r="R173" s="52">
        <f t="shared" si="28"/>
        <v>119543212</v>
      </c>
      <c r="S173" s="52">
        <f t="shared" si="28"/>
        <v>119543212</v>
      </c>
    </row>
    <row r="174" spans="1:19" s="23" customFormat="1" ht="123" customHeight="1" x14ac:dyDescent="0.2">
      <c r="A174" s="133">
        <v>2100</v>
      </c>
      <c r="B174" s="142" t="s">
        <v>464</v>
      </c>
      <c r="C174" s="17"/>
      <c r="D174" s="26"/>
      <c r="E174" s="17"/>
      <c r="F174" s="17"/>
      <c r="G174" s="17"/>
      <c r="H174" s="17"/>
      <c r="I174" s="17"/>
      <c r="J174" s="17"/>
      <c r="K174" s="17"/>
      <c r="L174" s="17"/>
      <c r="M174" s="17"/>
      <c r="N174" s="47">
        <f>N175+N181</f>
        <v>95980597.269999996</v>
      </c>
      <c r="O174" s="47">
        <f t="shared" ref="O174" si="29">O175+O181</f>
        <v>95515497.25</v>
      </c>
      <c r="P174" s="47">
        <f>P175+P179+P181</f>
        <v>100489390</v>
      </c>
      <c r="Q174" s="47">
        <f t="shared" ref="Q174:S174" si="30">Q175+Q179+Q181</f>
        <v>98004880</v>
      </c>
      <c r="R174" s="47">
        <f t="shared" si="30"/>
        <v>89460783</v>
      </c>
      <c r="S174" s="47">
        <f t="shared" si="30"/>
        <v>89460783</v>
      </c>
    </row>
    <row r="175" spans="1:19" ht="90" x14ac:dyDescent="0.25">
      <c r="A175" s="300">
        <v>2124</v>
      </c>
      <c r="B175" s="298" t="s">
        <v>328</v>
      </c>
      <c r="C175" s="300">
        <v>911</v>
      </c>
      <c r="D175" s="302" t="s">
        <v>329</v>
      </c>
      <c r="E175" s="10" t="s">
        <v>20</v>
      </c>
      <c r="F175" s="10" t="s">
        <v>330</v>
      </c>
      <c r="G175" s="10" t="s">
        <v>108</v>
      </c>
      <c r="H175" s="10"/>
      <c r="I175" s="10"/>
      <c r="J175" s="10"/>
      <c r="K175" s="10" t="s">
        <v>29</v>
      </c>
      <c r="L175" s="10" t="s">
        <v>187</v>
      </c>
      <c r="M175" s="10" t="s">
        <v>30</v>
      </c>
      <c r="N175" s="288">
        <v>78802798.489999995</v>
      </c>
      <c r="O175" s="288">
        <v>78716378.469999999</v>
      </c>
      <c r="P175" s="60">
        <v>78452706</v>
      </c>
      <c r="Q175" s="60">
        <v>78441646</v>
      </c>
      <c r="R175" s="288">
        <v>69998409</v>
      </c>
      <c r="S175" s="288">
        <v>69998409</v>
      </c>
    </row>
    <row r="176" spans="1:19" ht="165" x14ac:dyDescent="0.25">
      <c r="A176" s="301"/>
      <c r="B176" s="299"/>
      <c r="C176" s="301"/>
      <c r="D176" s="303"/>
      <c r="E176" s="10" t="s">
        <v>331</v>
      </c>
      <c r="F176" s="10" t="s">
        <v>332</v>
      </c>
      <c r="G176" s="10" t="s">
        <v>333</v>
      </c>
      <c r="H176" s="10"/>
      <c r="I176" s="10"/>
      <c r="J176" s="10"/>
      <c r="K176" s="10" t="s">
        <v>410</v>
      </c>
      <c r="L176" s="10"/>
      <c r="M176" s="10" t="s">
        <v>411</v>
      </c>
      <c r="N176" s="316"/>
      <c r="O176" s="316"/>
      <c r="P176" s="187"/>
      <c r="Q176" s="187"/>
      <c r="R176" s="316"/>
      <c r="S176" s="316"/>
    </row>
    <row r="177" spans="1:19" x14ac:dyDescent="0.25">
      <c r="A177" s="188"/>
      <c r="B177" s="191"/>
      <c r="C177" s="188"/>
      <c r="D177" s="189"/>
      <c r="E177" s="190"/>
      <c r="F177" s="190"/>
      <c r="G177" s="190"/>
      <c r="H177" s="10"/>
      <c r="I177" s="10"/>
      <c r="J177" s="10"/>
      <c r="K177" s="10"/>
      <c r="L177" s="10"/>
      <c r="M177" s="10"/>
      <c r="N177" s="192"/>
      <c r="O177" s="187"/>
      <c r="P177" s="187"/>
      <c r="Q177" s="187"/>
      <c r="R177" s="187"/>
      <c r="S177" s="187"/>
    </row>
    <row r="178" spans="1:19" ht="135" x14ac:dyDescent="0.25">
      <c r="A178" s="188"/>
      <c r="B178" s="191"/>
      <c r="C178" s="188"/>
      <c r="D178" s="189"/>
      <c r="E178" s="190"/>
      <c r="F178" s="190"/>
      <c r="G178" s="190"/>
      <c r="H178" s="10"/>
      <c r="I178" s="10"/>
      <c r="J178" s="10"/>
      <c r="K178" s="10" t="s">
        <v>418</v>
      </c>
      <c r="L178" s="10"/>
      <c r="M178" s="10" t="s">
        <v>419</v>
      </c>
      <c r="N178" s="187"/>
      <c r="O178" s="187"/>
      <c r="P178" s="187"/>
      <c r="Q178" s="187"/>
      <c r="R178" s="187"/>
      <c r="S178" s="187"/>
    </row>
    <row r="179" spans="1:19" ht="165" x14ac:dyDescent="0.25">
      <c r="A179" s="283">
        <v>2138</v>
      </c>
      <c r="B179" s="281" t="s">
        <v>54</v>
      </c>
      <c r="C179" s="283">
        <v>911</v>
      </c>
      <c r="D179" s="285" t="s">
        <v>35</v>
      </c>
      <c r="E179" s="281" t="s">
        <v>20</v>
      </c>
      <c r="F179" s="281" t="s">
        <v>58</v>
      </c>
      <c r="G179" s="281" t="s">
        <v>108</v>
      </c>
      <c r="H179" s="10"/>
      <c r="I179" s="10"/>
      <c r="J179" s="10"/>
      <c r="K179" s="10"/>
      <c r="L179" s="10"/>
      <c r="M179" s="10"/>
      <c r="N179" s="279"/>
      <c r="O179" s="279"/>
      <c r="P179" s="279">
        <v>100000</v>
      </c>
      <c r="Q179" s="279">
        <v>100000</v>
      </c>
      <c r="R179" s="279">
        <v>100000</v>
      </c>
      <c r="S179" s="279">
        <v>100000</v>
      </c>
    </row>
    <row r="180" spans="1:19" ht="90" x14ac:dyDescent="0.25">
      <c r="A180" s="284"/>
      <c r="B180" s="282"/>
      <c r="C180" s="284"/>
      <c r="D180" s="286"/>
      <c r="E180" s="281" t="s">
        <v>56</v>
      </c>
      <c r="F180" s="281" t="s">
        <v>370</v>
      </c>
      <c r="G180" s="281" t="s">
        <v>28</v>
      </c>
      <c r="H180" s="10"/>
      <c r="I180" s="10"/>
      <c r="J180" s="10"/>
      <c r="K180" s="10"/>
      <c r="L180" s="10"/>
      <c r="M180" s="10"/>
      <c r="N180" s="280"/>
      <c r="O180" s="280"/>
      <c r="P180" s="280"/>
      <c r="Q180" s="280"/>
      <c r="R180" s="280"/>
      <c r="S180" s="280"/>
    </row>
    <row r="181" spans="1:19" ht="90" x14ac:dyDescent="0.25">
      <c r="A181" s="300">
        <v>2139</v>
      </c>
      <c r="B181" s="300" t="s">
        <v>320</v>
      </c>
      <c r="C181" s="300">
        <v>911</v>
      </c>
      <c r="D181" s="302" t="s">
        <v>321</v>
      </c>
      <c r="E181" s="298" t="s">
        <v>20</v>
      </c>
      <c r="F181" s="298" t="s">
        <v>322</v>
      </c>
      <c r="G181" s="298" t="s">
        <v>108</v>
      </c>
      <c r="H181" s="10" t="s">
        <v>323</v>
      </c>
      <c r="I181" s="10" t="s">
        <v>324</v>
      </c>
      <c r="J181" s="10" t="s">
        <v>325</v>
      </c>
      <c r="K181" s="10" t="s">
        <v>29</v>
      </c>
      <c r="L181" s="10" t="s">
        <v>187</v>
      </c>
      <c r="M181" s="10" t="s">
        <v>30</v>
      </c>
      <c r="N181" s="288">
        <v>17177798.780000001</v>
      </c>
      <c r="O181" s="288">
        <v>16799118.780000001</v>
      </c>
      <c r="P181" s="60">
        <v>21936684</v>
      </c>
      <c r="Q181" s="60">
        <v>19463234</v>
      </c>
      <c r="R181" s="288">
        <v>19362374</v>
      </c>
      <c r="S181" s="288">
        <v>19362374</v>
      </c>
    </row>
    <row r="182" spans="1:19" ht="30" x14ac:dyDescent="0.25">
      <c r="A182" s="310"/>
      <c r="B182" s="310"/>
      <c r="C182" s="310"/>
      <c r="D182" s="309"/>
      <c r="E182" s="306"/>
      <c r="F182" s="306"/>
      <c r="G182" s="306"/>
      <c r="H182" s="10"/>
      <c r="I182" s="10"/>
      <c r="J182" s="10"/>
      <c r="K182" s="27" t="s">
        <v>417</v>
      </c>
      <c r="L182" s="10"/>
      <c r="M182" s="10" t="s">
        <v>416</v>
      </c>
      <c r="N182" s="316"/>
      <c r="O182" s="316"/>
      <c r="P182" s="62"/>
      <c r="Q182" s="62"/>
      <c r="R182" s="316"/>
      <c r="S182" s="316"/>
    </row>
    <row r="183" spans="1:19" ht="105" x14ac:dyDescent="0.25">
      <c r="A183" s="310"/>
      <c r="B183" s="310"/>
      <c r="C183" s="310"/>
      <c r="D183" s="309"/>
      <c r="E183" s="299"/>
      <c r="F183" s="299"/>
      <c r="G183" s="299"/>
      <c r="H183" s="10"/>
      <c r="I183" s="10"/>
      <c r="J183" s="10"/>
      <c r="K183" s="10" t="s">
        <v>326</v>
      </c>
      <c r="L183" s="10"/>
      <c r="M183" s="10" t="s">
        <v>327</v>
      </c>
      <c r="N183" s="289"/>
      <c r="O183" s="289"/>
      <c r="P183" s="61"/>
      <c r="Q183" s="61"/>
      <c r="R183" s="289"/>
      <c r="S183" s="289"/>
    </row>
    <row r="184" spans="1:19" s="23" customFormat="1" ht="171" x14ac:dyDescent="0.2">
      <c r="A184" s="97">
        <v>2200</v>
      </c>
      <c r="B184" s="31" t="s">
        <v>462</v>
      </c>
      <c r="C184" s="17"/>
      <c r="D184" s="26"/>
      <c r="E184" s="17"/>
      <c r="F184" s="17"/>
      <c r="G184" s="17"/>
      <c r="H184" s="17"/>
      <c r="I184" s="17"/>
      <c r="J184" s="17"/>
      <c r="K184" s="17"/>
      <c r="L184" s="17"/>
      <c r="M184" s="17"/>
      <c r="N184" s="47">
        <f t="shared" ref="N184:S184" si="31">N185+N187</f>
        <v>29450302.59</v>
      </c>
      <c r="O184" s="47">
        <f t="shared" si="31"/>
        <v>29435924.510000002</v>
      </c>
      <c r="P184" s="47">
        <f t="shared" si="31"/>
        <v>30236057</v>
      </c>
      <c r="Q184" s="47">
        <f t="shared" si="31"/>
        <v>30222767</v>
      </c>
      <c r="R184" s="47">
        <f t="shared" si="31"/>
        <v>30082429</v>
      </c>
      <c r="S184" s="47">
        <f t="shared" si="31"/>
        <v>30082429</v>
      </c>
    </row>
    <row r="185" spans="1:19" ht="105" x14ac:dyDescent="0.25">
      <c r="A185" s="300">
        <v>2201</v>
      </c>
      <c r="B185" s="298" t="s">
        <v>430</v>
      </c>
      <c r="C185" s="300">
        <v>911</v>
      </c>
      <c r="D185" s="302" t="s">
        <v>316</v>
      </c>
      <c r="E185" s="10" t="s">
        <v>20</v>
      </c>
      <c r="F185" s="10" t="s">
        <v>33</v>
      </c>
      <c r="G185" s="9" t="s">
        <v>21</v>
      </c>
      <c r="H185" s="10" t="s">
        <v>24</v>
      </c>
      <c r="I185" s="11" t="s">
        <v>25</v>
      </c>
      <c r="J185" s="9" t="s">
        <v>26</v>
      </c>
      <c r="K185" s="10" t="s">
        <v>29</v>
      </c>
      <c r="L185" s="4"/>
      <c r="M185" s="10" t="s">
        <v>30</v>
      </c>
      <c r="N185" s="288">
        <v>3104919.43</v>
      </c>
      <c r="O185" s="288">
        <v>3101159.41</v>
      </c>
      <c r="P185" s="112">
        <v>3700970</v>
      </c>
      <c r="Q185" s="112">
        <v>3696680</v>
      </c>
      <c r="R185" s="288">
        <v>3650256</v>
      </c>
      <c r="S185" s="288">
        <v>3650256</v>
      </c>
    </row>
    <row r="186" spans="1:19" ht="285" x14ac:dyDescent="0.25">
      <c r="A186" s="301"/>
      <c r="B186" s="299"/>
      <c r="C186" s="301"/>
      <c r="D186" s="303"/>
      <c r="E186" s="9" t="s">
        <v>22</v>
      </c>
      <c r="F186" s="7" t="s">
        <v>25</v>
      </c>
      <c r="G186" s="9" t="s">
        <v>23</v>
      </c>
      <c r="H186" s="10" t="s">
        <v>27</v>
      </c>
      <c r="I186" s="11" t="s">
        <v>25</v>
      </c>
      <c r="J186" s="10" t="s">
        <v>28</v>
      </c>
      <c r="K186" s="10" t="s">
        <v>317</v>
      </c>
      <c r="L186" s="11"/>
      <c r="M186" s="10" t="s">
        <v>318</v>
      </c>
      <c r="N186" s="289"/>
      <c r="O186" s="289"/>
      <c r="P186" s="113"/>
      <c r="Q186" s="113"/>
      <c r="R186" s="289"/>
      <c r="S186" s="289"/>
    </row>
    <row r="187" spans="1:19" ht="94.5" customHeight="1" x14ac:dyDescent="0.25">
      <c r="A187" s="300">
        <v>2206</v>
      </c>
      <c r="B187" s="298" t="s">
        <v>431</v>
      </c>
      <c r="C187" s="300">
        <v>911</v>
      </c>
      <c r="D187" s="302" t="s">
        <v>316</v>
      </c>
      <c r="E187" s="298" t="s">
        <v>20</v>
      </c>
      <c r="F187" s="298" t="s">
        <v>36</v>
      </c>
      <c r="G187" s="298" t="s">
        <v>21</v>
      </c>
      <c r="H187" s="312"/>
      <c r="I187" s="300"/>
      <c r="J187" s="300"/>
      <c r="K187" s="10" t="s">
        <v>29</v>
      </c>
      <c r="L187" s="4"/>
      <c r="M187" s="10" t="s">
        <v>30</v>
      </c>
      <c r="N187" s="288">
        <v>26345383.16</v>
      </c>
      <c r="O187" s="288">
        <v>26334765.100000001</v>
      </c>
      <c r="P187" s="112">
        <v>26535087</v>
      </c>
      <c r="Q187" s="112">
        <v>26526087</v>
      </c>
      <c r="R187" s="288">
        <v>26432173</v>
      </c>
      <c r="S187" s="288">
        <v>26432173</v>
      </c>
    </row>
    <row r="188" spans="1:19" ht="103.5" customHeight="1" x14ac:dyDescent="0.25">
      <c r="A188" s="301"/>
      <c r="B188" s="299"/>
      <c r="C188" s="301"/>
      <c r="D188" s="303"/>
      <c r="E188" s="299"/>
      <c r="F188" s="299"/>
      <c r="G188" s="299"/>
      <c r="H188" s="313"/>
      <c r="I188" s="301"/>
      <c r="J188" s="301"/>
      <c r="K188" s="10" t="s">
        <v>414</v>
      </c>
      <c r="L188" s="4"/>
      <c r="M188" s="10" t="s">
        <v>415</v>
      </c>
      <c r="N188" s="289"/>
      <c r="O188" s="289"/>
      <c r="P188" s="113"/>
      <c r="Q188" s="113"/>
      <c r="R188" s="289"/>
      <c r="S188" s="289"/>
    </row>
    <row r="189" spans="1:19" s="23" customFormat="1" ht="28.5" x14ac:dyDescent="0.2">
      <c r="A189" s="36"/>
      <c r="B189" s="35" t="s">
        <v>334</v>
      </c>
      <c r="C189" s="36">
        <v>915</v>
      </c>
      <c r="D189" s="37"/>
      <c r="E189" s="35"/>
      <c r="F189" s="35"/>
      <c r="G189" s="35"/>
      <c r="H189" s="35"/>
      <c r="I189" s="35"/>
      <c r="J189" s="35"/>
      <c r="K189" s="35"/>
      <c r="L189" s="35"/>
      <c r="M189" s="35"/>
      <c r="N189" s="48">
        <f>N190+N203</f>
        <v>140740546.00000003</v>
      </c>
      <c r="O189" s="48">
        <f t="shared" ref="O189:S189" si="32">O190+O203</f>
        <v>140313121.28</v>
      </c>
      <c r="P189" s="48">
        <f t="shared" si="32"/>
        <v>129935319</v>
      </c>
      <c r="Q189" s="48">
        <f t="shared" si="32"/>
        <v>129650319</v>
      </c>
      <c r="R189" s="48">
        <f t="shared" si="32"/>
        <v>123124786</v>
      </c>
      <c r="S189" s="48">
        <f t="shared" si="32"/>
        <v>123124786</v>
      </c>
    </row>
    <row r="190" spans="1:19" s="23" customFormat="1" ht="128.25" x14ac:dyDescent="0.2">
      <c r="A190" s="133">
        <v>2100</v>
      </c>
      <c r="B190" s="142" t="s">
        <v>464</v>
      </c>
      <c r="C190" s="17"/>
      <c r="D190" s="26"/>
      <c r="E190" s="17"/>
      <c r="F190" s="17"/>
      <c r="G190" s="17"/>
      <c r="H190" s="17"/>
      <c r="I190" s="17"/>
      <c r="J190" s="17"/>
      <c r="K190" s="17"/>
      <c r="L190" s="17"/>
      <c r="M190" s="17"/>
      <c r="N190" s="165">
        <f>N191+N194+N199</f>
        <v>137680690.67000002</v>
      </c>
      <c r="O190" s="165">
        <f t="shared" ref="O190:S190" si="33">O191+O194+O199</f>
        <v>137257156.66</v>
      </c>
      <c r="P190" s="165">
        <f t="shared" si="33"/>
        <v>126340210</v>
      </c>
      <c r="Q190" s="165">
        <f t="shared" si="33"/>
        <v>126055210</v>
      </c>
      <c r="R190" s="165">
        <f t="shared" si="33"/>
        <v>119652631</v>
      </c>
      <c r="S190" s="165">
        <f t="shared" si="33"/>
        <v>119652631</v>
      </c>
    </row>
    <row r="191" spans="1:19" ht="93" customHeight="1" x14ac:dyDescent="0.25">
      <c r="A191" s="300">
        <v>2117</v>
      </c>
      <c r="B191" s="298" t="s">
        <v>180</v>
      </c>
      <c r="C191" s="300">
        <v>915</v>
      </c>
      <c r="D191" s="302" t="s">
        <v>319</v>
      </c>
      <c r="E191" s="10" t="s">
        <v>20</v>
      </c>
      <c r="F191" s="10" t="s">
        <v>182</v>
      </c>
      <c r="G191" s="10" t="s">
        <v>108</v>
      </c>
      <c r="H191" s="10" t="s">
        <v>185</v>
      </c>
      <c r="I191" s="10" t="s">
        <v>61</v>
      </c>
      <c r="J191" s="10" t="s">
        <v>186</v>
      </c>
      <c r="K191" s="10" t="s">
        <v>29</v>
      </c>
      <c r="L191" s="10" t="s">
        <v>187</v>
      </c>
      <c r="M191" s="84" t="s">
        <v>30</v>
      </c>
      <c r="N191" s="335">
        <v>43584355.020000003</v>
      </c>
      <c r="O191" s="335">
        <v>43581134.75</v>
      </c>
      <c r="P191" s="180">
        <v>45280726</v>
      </c>
      <c r="Q191" s="180">
        <v>45280726</v>
      </c>
      <c r="R191" s="335">
        <v>43931483</v>
      </c>
      <c r="S191" s="288">
        <v>43931483</v>
      </c>
    </row>
    <row r="192" spans="1:19" ht="120" x14ac:dyDescent="0.25">
      <c r="A192" s="301"/>
      <c r="B192" s="299"/>
      <c r="C192" s="301"/>
      <c r="D192" s="303"/>
      <c r="E192" s="10"/>
      <c r="F192" s="10"/>
      <c r="G192" s="10"/>
      <c r="H192" s="10"/>
      <c r="I192" s="10"/>
      <c r="J192" s="10"/>
      <c r="K192" s="10" t="s">
        <v>412</v>
      </c>
      <c r="L192" s="10"/>
      <c r="M192" s="84" t="s">
        <v>413</v>
      </c>
      <c r="N192" s="336"/>
      <c r="O192" s="336"/>
      <c r="P192" s="181"/>
      <c r="Q192" s="181"/>
      <c r="R192" s="336"/>
      <c r="S192" s="316"/>
    </row>
    <row r="193" spans="1:19" ht="135" x14ac:dyDescent="0.25">
      <c r="A193" s="176"/>
      <c r="B193" s="178"/>
      <c r="C193" s="176"/>
      <c r="D193" s="177"/>
      <c r="E193" s="10"/>
      <c r="F193" s="10"/>
      <c r="G193" s="10"/>
      <c r="H193" s="10"/>
      <c r="I193" s="10"/>
      <c r="J193" s="10"/>
      <c r="K193" s="10" t="s">
        <v>485</v>
      </c>
      <c r="L193" s="10"/>
      <c r="M193" s="84" t="s">
        <v>486</v>
      </c>
      <c r="N193" s="179"/>
      <c r="O193" s="179"/>
      <c r="P193" s="179"/>
      <c r="Q193" s="179"/>
      <c r="R193" s="179"/>
      <c r="S193" s="174"/>
    </row>
    <row r="194" spans="1:19" ht="165" x14ac:dyDescent="0.25">
      <c r="A194" s="300">
        <v>2120</v>
      </c>
      <c r="B194" s="298" t="s">
        <v>337</v>
      </c>
      <c r="C194" s="300">
        <v>915</v>
      </c>
      <c r="D194" s="302" t="s">
        <v>338</v>
      </c>
      <c r="E194" s="10" t="s">
        <v>20</v>
      </c>
      <c r="F194" s="10" t="s">
        <v>339</v>
      </c>
      <c r="G194" s="10" t="s">
        <v>108</v>
      </c>
      <c r="H194" s="10" t="s">
        <v>345</v>
      </c>
      <c r="I194" s="10" t="s">
        <v>332</v>
      </c>
      <c r="J194" s="10" t="s">
        <v>346</v>
      </c>
      <c r="K194" s="10" t="s">
        <v>347</v>
      </c>
      <c r="L194" s="10"/>
      <c r="M194" s="10" t="s">
        <v>348</v>
      </c>
      <c r="N194" s="316">
        <v>48067772</v>
      </c>
      <c r="O194" s="316">
        <v>48048774.920000002</v>
      </c>
      <c r="P194" s="175">
        <v>37060446</v>
      </c>
      <c r="Q194" s="175">
        <v>37060446</v>
      </c>
      <c r="R194" s="316">
        <v>36161741</v>
      </c>
      <c r="S194" s="316">
        <v>36161741</v>
      </c>
    </row>
    <row r="195" spans="1:19" ht="135" x14ac:dyDescent="0.25">
      <c r="A195" s="310"/>
      <c r="B195" s="306"/>
      <c r="C195" s="310"/>
      <c r="D195" s="309"/>
      <c r="E195" s="10" t="s">
        <v>340</v>
      </c>
      <c r="F195" s="10" t="s">
        <v>61</v>
      </c>
      <c r="G195" s="10" t="s">
        <v>341</v>
      </c>
      <c r="H195" s="10"/>
      <c r="I195" s="10"/>
      <c r="J195" s="10"/>
      <c r="K195" s="10" t="s">
        <v>349</v>
      </c>
      <c r="L195" s="10"/>
      <c r="M195" s="10" t="s">
        <v>348</v>
      </c>
      <c r="N195" s="316"/>
      <c r="O195" s="316"/>
      <c r="P195" s="62"/>
      <c r="Q195" s="62"/>
      <c r="R195" s="316"/>
      <c r="S195" s="316"/>
    </row>
    <row r="196" spans="1:19" ht="120" x14ac:dyDescent="0.25">
      <c r="A196" s="310"/>
      <c r="B196" s="306"/>
      <c r="C196" s="310"/>
      <c r="D196" s="309"/>
      <c r="E196" s="10" t="s">
        <v>342</v>
      </c>
      <c r="F196" s="10" t="s">
        <v>344</v>
      </c>
      <c r="G196" s="10" t="s">
        <v>343</v>
      </c>
      <c r="H196" s="10"/>
      <c r="I196" s="10"/>
      <c r="J196" s="10"/>
      <c r="K196" s="10" t="s">
        <v>350</v>
      </c>
      <c r="L196" s="10"/>
      <c r="M196" s="10" t="s">
        <v>351</v>
      </c>
      <c r="N196" s="316"/>
      <c r="O196" s="316"/>
      <c r="P196" s="62"/>
      <c r="Q196" s="62"/>
      <c r="R196" s="316"/>
      <c r="S196" s="316"/>
    </row>
    <row r="197" spans="1:19" ht="90" x14ac:dyDescent="0.25">
      <c r="A197" s="301"/>
      <c r="B197" s="299"/>
      <c r="C197" s="301"/>
      <c r="D197" s="303"/>
      <c r="E197" s="10"/>
      <c r="F197" s="10"/>
      <c r="G197" s="10"/>
      <c r="H197" s="10"/>
      <c r="I197" s="10"/>
      <c r="J197" s="10"/>
      <c r="K197" s="10" t="s">
        <v>352</v>
      </c>
      <c r="L197" s="10"/>
      <c r="M197" s="10" t="s">
        <v>353</v>
      </c>
      <c r="N197" s="289"/>
      <c r="O197" s="289"/>
      <c r="P197" s="61"/>
      <c r="Q197" s="61"/>
      <c r="R197" s="289"/>
      <c r="S197" s="289"/>
    </row>
    <row r="198" spans="1:19" ht="180" x14ac:dyDescent="0.25">
      <c r="A198" s="210"/>
      <c r="B198" s="208"/>
      <c r="C198" s="210"/>
      <c r="D198" s="209"/>
      <c r="E198" s="10"/>
      <c r="F198" s="10"/>
      <c r="G198" s="10"/>
      <c r="H198" s="10"/>
      <c r="I198" s="10"/>
      <c r="J198" s="10"/>
      <c r="K198" s="83" t="s">
        <v>495</v>
      </c>
      <c r="L198" s="83"/>
      <c r="M198" s="83" t="s">
        <v>496</v>
      </c>
      <c r="N198" s="207"/>
      <c r="O198" s="207"/>
      <c r="P198" s="207"/>
      <c r="Q198" s="207"/>
      <c r="R198" s="207"/>
      <c r="S198" s="207"/>
    </row>
    <row r="199" spans="1:19" ht="105" x14ac:dyDescent="0.25">
      <c r="A199" s="300">
        <v>2121</v>
      </c>
      <c r="B199" s="298" t="s">
        <v>354</v>
      </c>
      <c r="C199" s="300">
        <v>915</v>
      </c>
      <c r="D199" s="302" t="s">
        <v>338</v>
      </c>
      <c r="E199" s="10" t="s">
        <v>20</v>
      </c>
      <c r="F199" s="10" t="s">
        <v>355</v>
      </c>
      <c r="G199" s="10" t="s">
        <v>108</v>
      </c>
      <c r="H199" s="10" t="s">
        <v>273</v>
      </c>
      <c r="I199" s="10" t="s">
        <v>359</v>
      </c>
      <c r="J199" s="10" t="s">
        <v>274</v>
      </c>
      <c r="K199" s="10" t="s">
        <v>360</v>
      </c>
      <c r="L199" s="10"/>
      <c r="M199" s="10" t="s">
        <v>348</v>
      </c>
      <c r="N199" s="288">
        <f>94096335.65-N194</f>
        <v>46028563.650000006</v>
      </c>
      <c r="O199" s="288">
        <f>93676021.91-O194</f>
        <v>45627246.989999995</v>
      </c>
      <c r="P199" s="60">
        <f>81059484-P194</f>
        <v>43999038</v>
      </c>
      <c r="Q199" s="60">
        <f>80774484-Q194</f>
        <v>43714038</v>
      </c>
      <c r="R199" s="288">
        <f>75721148-R194</f>
        <v>39559407</v>
      </c>
      <c r="S199" s="288">
        <v>39559407</v>
      </c>
    </row>
    <row r="200" spans="1:19" ht="150" x14ac:dyDescent="0.25">
      <c r="A200" s="310"/>
      <c r="B200" s="306"/>
      <c r="C200" s="310"/>
      <c r="D200" s="309"/>
      <c r="E200" s="10" t="s">
        <v>356</v>
      </c>
      <c r="F200" s="10" t="s">
        <v>357</v>
      </c>
      <c r="G200" s="10" t="s">
        <v>358</v>
      </c>
      <c r="H200" s="10"/>
      <c r="I200" s="10"/>
      <c r="J200" s="10"/>
      <c r="K200" s="10" t="s">
        <v>361</v>
      </c>
      <c r="L200" s="10"/>
      <c r="M200" s="10" t="s">
        <v>348</v>
      </c>
      <c r="N200" s="316"/>
      <c r="O200" s="316"/>
      <c r="P200" s="62"/>
      <c r="Q200" s="62"/>
      <c r="R200" s="316"/>
      <c r="S200" s="316"/>
    </row>
    <row r="201" spans="1:19" ht="165" x14ac:dyDescent="0.25">
      <c r="A201" s="310"/>
      <c r="B201" s="306"/>
      <c r="C201" s="310"/>
      <c r="D201" s="309"/>
      <c r="E201" s="10"/>
      <c r="F201" s="10"/>
      <c r="G201" s="10"/>
      <c r="H201" s="10"/>
      <c r="I201" s="10"/>
      <c r="J201" s="10"/>
      <c r="K201" s="10" t="s">
        <v>427</v>
      </c>
      <c r="L201" s="10"/>
      <c r="M201" s="10" t="s">
        <v>428</v>
      </c>
      <c r="N201" s="316"/>
      <c r="O201" s="316"/>
      <c r="P201" s="62"/>
      <c r="Q201" s="62"/>
      <c r="R201" s="316"/>
      <c r="S201" s="316"/>
    </row>
    <row r="202" spans="1:19" ht="150" x14ac:dyDescent="0.25">
      <c r="A202" s="301"/>
      <c r="B202" s="299"/>
      <c r="C202" s="301"/>
      <c r="D202" s="303"/>
      <c r="E202" s="10"/>
      <c r="F202" s="10"/>
      <c r="G202" s="10"/>
      <c r="H202" s="10"/>
      <c r="I202" s="10"/>
      <c r="J202" s="10"/>
      <c r="K202" s="10" t="s">
        <v>362</v>
      </c>
      <c r="L202" s="10"/>
      <c r="M202" s="10" t="s">
        <v>348</v>
      </c>
      <c r="N202" s="289"/>
      <c r="O202" s="289"/>
      <c r="P202" s="61"/>
      <c r="Q202" s="61"/>
      <c r="R202" s="289"/>
      <c r="S202" s="289"/>
    </row>
    <row r="203" spans="1:19" s="23" customFormat="1" ht="171" x14ac:dyDescent="0.2">
      <c r="A203" s="97">
        <v>2200</v>
      </c>
      <c r="B203" s="31" t="s">
        <v>462</v>
      </c>
      <c r="C203" s="17"/>
      <c r="D203" s="26"/>
      <c r="E203" s="17"/>
      <c r="F203" s="17"/>
      <c r="G203" s="17"/>
      <c r="H203" s="17"/>
      <c r="I203" s="17"/>
      <c r="J203" s="17"/>
      <c r="K203" s="17"/>
      <c r="L203" s="17"/>
      <c r="M203" s="17"/>
      <c r="N203" s="47">
        <f>N204</f>
        <v>3059855.33</v>
      </c>
      <c r="O203" s="47">
        <f t="shared" ref="O203:S203" si="34">O204</f>
        <v>3055964.62</v>
      </c>
      <c r="P203" s="47">
        <f t="shared" si="34"/>
        <v>3595109</v>
      </c>
      <c r="Q203" s="47">
        <f t="shared" si="34"/>
        <v>3595109</v>
      </c>
      <c r="R203" s="47">
        <f t="shared" si="34"/>
        <v>3472155</v>
      </c>
      <c r="S203" s="47">
        <f t="shared" si="34"/>
        <v>3472155</v>
      </c>
    </row>
    <row r="204" spans="1:19" ht="105" x14ac:dyDescent="0.25">
      <c r="A204" s="300">
        <v>2201</v>
      </c>
      <c r="B204" s="298" t="s">
        <v>430</v>
      </c>
      <c r="C204" s="300">
        <v>915</v>
      </c>
      <c r="D204" s="302" t="s">
        <v>335</v>
      </c>
      <c r="E204" s="10" t="s">
        <v>20</v>
      </c>
      <c r="F204" s="10" t="s">
        <v>33</v>
      </c>
      <c r="G204" s="9" t="s">
        <v>21</v>
      </c>
      <c r="H204" s="10" t="s">
        <v>24</v>
      </c>
      <c r="I204" s="11" t="s">
        <v>25</v>
      </c>
      <c r="J204" s="9" t="s">
        <v>26</v>
      </c>
      <c r="K204" s="10" t="s">
        <v>29</v>
      </c>
      <c r="L204" s="4"/>
      <c r="M204" s="10" t="s">
        <v>30</v>
      </c>
      <c r="N204" s="323">
        <v>3059855.33</v>
      </c>
      <c r="O204" s="323">
        <v>3055964.62</v>
      </c>
      <c r="P204" s="116">
        <v>3595109</v>
      </c>
      <c r="Q204" s="116">
        <v>3595109</v>
      </c>
      <c r="R204" s="323">
        <v>3472155</v>
      </c>
      <c r="S204" s="323">
        <v>3472155</v>
      </c>
    </row>
    <row r="205" spans="1:19" ht="285" x14ac:dyDescent="0.25">
      <c r="A205" s="301"/>
      <c r="B205" s="299"/>
      <c r="C205" s="301"/>
      <c r="D205" s="303"/>
      <c r="E205" s="9" t="s">
        <v>22</v>
      </c>
      <c r="F205" s="7" t="s">
        <v>25</v>
      </c>
      <c r="G205" s="9" t="s">
        <v>23</v>
      </c>
      <c r="H205" s="10" t="s">
        <v>27</v>
      </c>
      <c r="I205" s="11" t="s">
        <v>25</v>
      </c>
      <c r="J205" s="10" t="s">
        <v>28</v>
      </c>
      <c r="K205" s="10" t="s">
        <v>336</v>
      </c>
      <c r="L205" s="11"/>
      <c r="M205" s="10" t="s">
        <v>318</v>
      </c>
      <c r="N205" s="324"/>
      <c r="O205" s="324"/>
      <c r="P205" s="117"/>
      <c r="Q205" s="117"/>
      <c r="R205" s="324"/>
      <c r="S205" s="324"/>
    </row>
    <row r="206" spans="1:19" s="23" customFormat="1" ht="42.75" x14ac:dyDescent="0.2">
      <c r="A206" s="36"/>
      <c r="B206" s="35" t="s">
        <v>363</v>
      </c>
      <c r="C206" s="36">
        <v>916</v>
      </c>
      <c r="D206" s="37"/>
      <c r="E206" s="35"/>
      <c r="F206" s="35"/>
      <c r="G206" s="35"/>
      <c r="H206" s="35"/>
      <c r="I206" s="35"/>
      <c r="J206" s="35"/>
      <c r="K206" s="35"/>
      <c r="L206" s="35"/>
      <c r="M206" s="35"/>
      <c r="N206" s="48">
        <f>N207+N219</f>
        <v>9952802</v>
      </c>
      <c r="O206" s="48">
        <f t="shared" ref="O206:S206" si="35">O207+O219</f>
        <v>9887123.7300000004</v>
      </c>
      <c r="P206" s="48">
        <f>P207+P219</f>
        <v>13946684</v>
      </c>
      <c r="Q206" s="48">
        <f t="shared" si="35"/>
        <v>11912164</v>
      </c>
      <c r="R206" s="48">
        <f t="shared" si="35"/>
        <v>11393164</v>
      </c>
      <c r="S206" s="48">
        <f t="shared" si="35"/>
        <v>11393164</v>
      </c>
    </row>
    <row r="207" spans="1:19" s="23" customFormat="1" ht="128.25" x14ac:dyDescent="0.2">
      <c r="A207" s="133">
        <v>2100</v>
      </c>
      <c r="B207" s="142" t="s">
        <v>464</v>
      </c>
      <c r="C207" s="38"/>
      <c r="D207" s="39"/>
      <c r="E207" s="38"/>
      <c r="F207" s="38"/>
      <c r="G207" s="38"/>
      <c r="H207" s="38"/>
      <c r="I207" s="38"/>
      <c r="J207" s="38"/>
      <c r="K207" s="38"/>
      <c r="L207" s="38"/>
      <c r="M207" s="38"/>
      <c r="N207" s="53">
        <f>N211+N213+N215+N208</f>
        <v>618500</v>
      </c>
      <c r="O207" s="53">
        <f t="shared" ref="O207:S207" si="36">O211+O213+O215+O208</f>
        <v>616000</v>
      </c>
      <c r="P207" s="53">
        <f t="shared" si="36"/>
        <v>2533520</v>
      </c>
      <c r="Q207" s="53">
        <f t="shared" si="36"/>
        <v>499000</v>
      </c>
      <c r="R207" s="53">
        <f t="shared" si="36"/>
        <v>0</v>
      </c>
      <c r="S207" s="53">
        <f t="shared" si="36"/>
        <v>0</v>
      </c>
    </row>
    <row r="208" spans="1:19" ht="262.5" customHeight="1" x14ac:dyDescent="0.25">
      <c r="A208" s="300">
        <v>2104</v>
      </c>
      <c r="B208" s="298" t="s">
        <v>107</v>
      </c>
      <c r="C208" s="296">
        <v>916</v>
      </c>
      <c r="D208" s="329" t="s">
        <v>35</v>
      </c>
      <c r="E208" s="10" t="s">
        <v>20</v>
      </c>
      <c r="F208" s="10" t="s">
        <v>111</v>
      </c>
      <c r="G208" s="10" t="s">
        <v>108</v>
      </c>
      <c r="H208" s="10" t="s">
        <v>118</v>
      </c>
      <c r="I208" s="10" t="s">
        <v>61</v>
      </c>
      <c r="J208" s="10" t="s">
        <v>26</v>
      </c>
      <c r="K208" s="10" t="s">
        <v>475</v>
      </c>
      <c r="L208" s="10"/>
      <c r="M208" s="10" t="s">
        <v>123</v>
      </c>
      <c r="N208" s="332">
        <v>0</v>
      </c>
      <c r="O208" s="332">
        <v>0</v>
      </c>
      <c r="P208" s="288">
        <v>209000</v>
      </c>
      <c r="Q208" s="288">
        <v>100000</v>
      </c>
      <c r="R208" s="325"/>
      <c r="S208" s="325"/>
    </row>
    <row r="209" spans="1:19" ht="105" x14ac:dyDescent="0.25">
      <c r="A209" s="310"/>
      <c r="B209" s="306"/>
      <c r="C209" s="328"/>
      <c r="D209" s="330"/>
      <c r="E209" s="10" t="s">
        <v>109</v>
      </c>
      <c r="F209" s="10" t="s">
        <v>110</v>
      </c>
      <c r="G209" s="10" t="s">
        <v>112</v>
      </c>
      <c r="H209" s="10" t="s">
        <v>119</v>
      </c>
      <c r="I209" s="10" t="s">
        <v>61</v>
      </c>
      <c r="J209" s="10" t="s">
        <v>120</v>
      </c>
      <c r="K209" s="10" t="s">
        <v>520</v>
      </c>
      <c r="L209" s="10"/>
      <c r="M209" s="10" t="s">
        <v>521</v>
      </c>
      <c r="N209" s="333"/>
      <c r="O209" s="333"/>
      <c r="P209" s="316"/>
      <c r="Q209" s="316"/>
      <c r="R209" s="326"/>
      <c r="S209" s="326"/>
    </row>
    <row r="210" spans="1:19" ht="195" x14ac:dyDescent="0.25">
      <c r="A210" s="310"/>
      <c r="B210" s="306"/>
      <c r="C210" s="297"/>
      <c r="D210" s="331"/>
      <c r="E210" s="10" t="s">
        <v>113</v>
      </c>
      <c r="F210" s="10" t="s">
        <v>114</v>
      </c>
      <c r="G210" s="10" t="s">
        <v>115</v>
      </c>
      <c r="H210" s="10" t="s">
        <v>121</v>
      </c>
      <c r="I210" s="10" t="s">
        <v>61</v>
      </c>
      <c r="J210" s="10" t="s">
        <v>122</v>
      </c>
      <c r="K210" s="10" t="s">
        <v>126</v>
      </c>
      <c r="L210" s="10"/>
      <c r="M210" s="10" t="s">
        <v>127</v>
      </c>
      <c r="N210" s="334"/>
      <c r="O210" s="334"/>
      <c r="P210" s="289"/>
      <c r="Q210" s="289"/>
      <c r="R210" s="327"/>
      <c r="S210" s="327"/>
    </row>
    <row r="211" spans="1:19" ht="75" x14ac:dyDescent="0.25">
      <c r="A211" s="300">
        <v>2130</v>
      </c>
      <c r="B211" s="298" t="s">
        <v>132</v>
      </c>
      <c r="C211" s="300">
        <v>916</v>
      </c>
      <c r="D211" s="302" t="s">
        <v>133</v>
      </c>
      <c r="E211" s="298" t="s">
        <v>20</v>
      </c>
      <c r="F211" s="298" t="s">
        <v>134</v>
      </c>
      <c r="G211" s="298" t="s">
        <v>108</v>
      </c>
      <c r="H211" s="10" t="s">
        <v>135</v>
      </c>
      <c r="I211" s="10" t="s">
        <v>136</v>
      </c>
      <c r="J211" s="10" t="s">
        <v>137</v>
      </c>
      <c r="K211" s="10" t="s">
        <v>29</v>
      </c>
      <c r="L211" s="10"/>
      <c r="M211" s="10" t="s">
        <v>39</v>
      </c>
      <c r="N211" s="288">
        <v>315000</v>
      </c>
      <c r="O211" s="288">
        <v>315000</v>
      </c>
      <c r="P211" s="60">
        <v>2034520</v>
      </c>
      <c r="Q211" s="60">
        <v>299000</v>
      </c>
      <c r="R211" s="288">
        <v>0</v>
      </c>
      <c r="S211" s="288">
        <v>0</v>
      </c>
    </row>
    <row r="212" spans="1:19" ht="409.5" customHeight="1" x14ac:dyDescent="0.25">
      <c r="A212" s="301"/>
      <c r="B212" s="299"/>
      <c r="C212" s="301"/>
      <c r="D212" s="303"/>
      <c r="E212" s="299"/>
      <c r="F212" s="299"/>
      <c r="G212" s="299"/>
      <c r="H212" s="10"/>
      <c r="I212" s="10"/>
      <c r="J212" s="10"/>
      <c r="K212" s="10" t="s">
        <v>138</v>
      </c>
      <c r="L212" s="10"/>
      <c r="M212" s="10" t="s">
        <v>139</v>
      </c>
      <c r="N212" s="289"/>
      <c r="O212" s="289"/>
      <c r="P212" s="61"/>
      <c r="Q212" s="61"/>
      <c r="R212" s="289"/>
      <c r="S212" s="289"/>
    </row>
    <row r="213" spans="1:19" ht="90" x14ac:dyDescent="0.25">
      <c r="A213" s="300">
        <v>2131</v>
      </c>
      <c r="B213" s="298" t="s">
        <v>364</v>
      </c>
      <c r="C213" s="300">
        <v>916</v>
      </c>
      <c r="D213" s="302" t="s">
        <v>35</v>
      </c>
      <c r="E213" s="10" t="s">
        <v>20</v>
      </c>
      <c r="F213" s="10" t="s">
        <v>58</v>
      </c>
      <c r="G213" s="10" t="s">
        <v>108</v>
      </c>
      <c r="H213" s="300"/>
      <c r="I213" s="300"/>
      <c r="J213" s="300"/>
      <c r="K213" s="20" t="s">
        <v>368</v>
      </c>
      <c r="L213" s="10"/>
      <c r="M213" s="10" t="s">
        <v>369</v>
      </c>
      <c r="N213" s="288">
        <v>280000</v>
      </c>
      <c r="O213" s="288">
        <v>277500</v>
      </c>
      <c r="P213" s="60">
        <v>290000</v>
      </c>
      <c r="Q213" s="60">
        <v>100000</v>
      </c>
      <c r="R213" s="288">
        <v>0</v>
      </c>
      <c r="S213" s="288">
        <v>0</v>
      </c>
    </row>
    <row r="214" spans="1:19" ht="45" x14ac:dyDescent="0.25">
      <c r="A214" s="301"/>
      <c r="B214" s="299"/>
      <c r="C214" s="301"/>
      <c r="D214" s="303"/>
      <c r="E214" s="10" t="s">
        <v>365</v>
      </c>
      <c r="F214" s="10" t="s">
        <v>366</v>
      </c>
      <c r="G214" s="10" t="s">
        <v>367</v>
      </c>
      <c r="H214" s="301"/>
      <c r="I214" s="301"/>
      <c r="J214" s="301"/>
      <c r="K214" s="9"/>
      <c r="L214" s="10"/>
      <c r="M214" s="10"/>
      <c r="N214" s="289"/>
      <c r="O214" s="289"/>
      <c r="P214" s="61"/>
      <c r="Q214" s="61"/>
      <c r="R214" s="289"/>
      <c r="S214" s="289"/>
    </row>
    <row r="215" spans="1:19" ht="105" x14ac:dyDescent="0.25">
      <c r="A215" s="300">
        <v>2138</v>
      </c>
      <c r="B215" s="298" t="s">
        <v>54</v>
      </c>
      <c r="C215" s="300">
        <v>916</v>
      </c>
      <c r="D215" s="302" t="s">
        <v>55</v>
      </c>
      <c r="E215" s="10" t="s">
        <v>20</v>
      </c>
      <c r="F215" s="10" t="s">
        <v>58</v>
      </c>
      <c r="G215" s="10" t="s">
        <v>108</v>
      </c>
      <c r="H215" s="10" t="s">
        <v>59</v>
      </c>
      <c r="I215" s="10" t="s">
        <v>61</v>
      </c>
      <c r="J215" s="10" t="s">
        <v>60</v>
      </c>
      <c r="K215" s="10" t="s">
        <v>29</v>
      </c>
      <c r="L215" s="10"/>
      <c r="M215" s="10" t="s">
        <v>39</v>
      </c>
      <c r="N215" s="288">
        <v>23500</v>
      </c>
      <c r="O215" s="288">
        <v>23500</v>
      </c>
      <c r="P215" s="60">
        <v>0</v>
      </c>
      <c r="Q215" s="60">
        <v>0</v>
      </c>
      <c r="R215" s="288">
        <v>0</v>
      </c>
      <c r="S215" s="288">
        <v>0</v>
      </c>
    </row>
    <row r="216" spans="1:19" ht="105" x14ac:dyDescent="0.25">
      <c r="A216" s="310"/>
      <c r="B216" s="306"/>
      <c r="C216" s="310"/>
      <c r="D216" s="309"/>
      <c r="E216" s="10" t="s">
        <v>56</v>
      </c>
      <c r="F216" s="10" t="s">
        <v>370</v>
      </c>
      <c r="G216" s="10" t="s">
        <v>28</v>
      </c>
      <c r="H216" s="10"/>
      <c r="I216" s="10"/>
      <c r="J216" s="10"/>
      <c r="K216" s="10" t="s">
        <v>64</v>
      </c>
      <c r="L216" s="10"/>
      <c r="M216" s="10" t="s">
        <v>65</v>
      </c>
      <c r="N216" s="316"/>
      <c r="O216" s="316"/>
      <c r="P216" s="62"/>
      <c r="Q216" s="62"/>
      <c r="R216" s="316"/>
      <c r="S216" s="316"/>
    </row>
    <row r="217" spans="1:19" ht="90" x14ac:dyDescent="0.25">
      <c r="A217" s="310"/>
      <c r="B217" s="306"/>
      <c r="C217" s="310"/>
      <c r="D217" s="309"/>
      <c r="E217" s="10"/>
      <c r="F217" s="10"/>
      <c r="G217" s="10"/>
      <c r="H217" s="10"/>
      <c r="I217" s="10"/>
      <c r="J217" s="10"/>
      <c r="K217" s="10" t="s">
        <v>66</v>
      </c>
      <c r="L217" s="10"/>
      <c r="M217" s="10" t="s">
        <v>499</v>
      </c>
      <c r="N217" s="316"/>
      <c r="O217" s="316"/>
      <c r="P217" s="62"/>
      <c r="Q217" s="62"/>
      <c r="R217" s="316"/>
      <c r="S217" s="316"/>
    </row>
    <row r="218" spans="1:19" ht="135" x14ac:dyDescent="0.25">
      <c r="A218" s="301"/>
      <c r="B218" s="299"/>
      <c r="C218" s="301"/>
      <c r="D218" s="303"/>
      <c r="E218" s="10"/>
      <c r="F218" s="10"/>
      <c r="G218" s="10"/>
      <c r="H218" s="10"/>
      <c r="I218" s="10"/>
      <c r="J218" s="10"/>
      <c r="K218" s="10" t="s">
        <v>500</v>
      </c>
      <c r="L218" s="10"/>
      <c r="M218" s="10" t="s">
        <v>501</v>
      </c>
      <c r="N218" s="289"/>
      <c r="O218" s="289"/>
      <c r="P218" s="61"/>
      <c r="Q218" s="61"/>
      <c r="R218" s="289"/>
      <c r="S218" s="289"/>
    </row>
    <row r="219" spans="1:19" s="23" customFormat="1" ht="171" x14ac:dyDescent="0.2">
      <c r="A219" s="97">
        <v>2200</v>
      </c>
      <c r="B219" s="31" t="s">
        <v>462</v>
      </c>
      <c r="C219" s="38"/>
      <c r="D219" s="39"/>
      <c r="E219" s="38"/>
      <c r="F219" s="38"/>
      <c r="G219" s="38"/>
      <c r="H219" s="38"/>
      <c r="I219" s="38"/>
      <c r="J219" s="38"/>
      <c r="K219" s="38"/>
      <c r="L219" s="38"/>
      <c r="M219" s="38"/>
      <c r="N219" s="53">
        <f>N220</f>
        <v>9334302</v>
      </c>
      <c r="O219" s="53">
        <f t="shared" ref="O219:S219" si="37">O220</f>
        <v>9271123.7300000004</v>
      </c>
      <c r="P219" s="53">
        <f t="shared" si="37"/>
        <v>11413164</v>
      </c>
      <c r="Q219" s="53">
        <f t="shared" si="37"/>
        <v>11413164</v>
      </c>
      <c r="R219" s="53">
        <f t="shared" si="37"/>
        <v>11393164</v>
      </c>
      <c r="S219" s="53">
        <f t="shared" si="37"/>
        <v>11393164</v>
      </c>
    </row>
    <row r="220" spans="1:19" ht="105" x14ac:dyDescent="0.25">
      <c r="A220" s="300">
        <v>2201</v>
      </c>
      <c r="B220" s="298" t="s">
        <v>429</v>
      </c>
      <c r="C220" s="300">
        <v>916</v>
      </c>
      <c r="D220" s="21" t="s">
        <v>35</v>
      </c>
      <c r="E220" s="10" t="s">
        <v>20</v>
      </c>
      <c r="F220" s="10" t="s">
        <v>33</v>
      </c>
      <c r="G220" s="9" t="s">
        <v>21</v>
      </c>
      <c r="H220" s="10" t="s">
        <v>24</v>
      </c>
      <c r="I220" s="11" t="s">
        <v>25</v>
      </c>
      <c r="J220" s="9" t="s">
        <v>26</v>
      </c>
      <c r="K220" s="10" t="s">
        <v>29</v>
      </c>
      <c r="L220" s="10"/>
      <c r="M220" s="10" t="s">
        <v>30</v>
      </c>
      <c r="N220" s="288">
        <v>9334302</v>
      </c>
      <c r="O220" s="288">
        <v>9271123.7300000004</v>
      </c>
      <c r="P220" s="112">
        <v>11413164</v>
      </c>
      <c r="Q220" s="112">
        <v>11413164</v>
      </c>
      <c r="R220" s="288">
        <v>11393164</v>
      </c>
      <c r="S220" s="288">
        <v>11393164</v>
      </c>
    </row>
    <row r="221" spans="1:19" ht="285" x14ac:dyDescent="0.25">
      <c r="A221" s="301"/>
      <c r="B221" s="299"/>
      <c r="C221" s="301"/>
      <c r="D221" s="21"/>
      <c r="E221" s="9" t="s">
        <v>22</v>
      </c>
      <c r="F221" s="7" t="s">
        <v>25</v>
      </c>
      <c r="G221" s="9" t="s">
        <v>23</v>
      </c>
      <c r="H221" s="10" t="s">
        <v>27</v>
      </c>
      <c r="I221" s="11" t="s">
        <v>25</v>
      </c>
      <c r="J221" s="10" t="s">
        <v>28</v>
      </c>
      <c r="K221" s="10" t="s">
        <v>520</v>
      </c>
      <c r="L221" s="10"/>
      <c r="M221" s="10" t="s">
        <v>521</v>
      </c>
      <c r="N221" s="289"/>
      <c r="O221" s="289"/>
      <c r="P221" s="113"/>
      <c r="Q221" s="113"/>
      <c r="R221" s="289"/>
      <c r="S221" s="289"/>
    </row>
    <row r="222" spans="1:19" s="23" customFormat="1" ht="28.5" x14ac:dyDescent="0.2">
      <c r="A222" s="36"/>
      <c r="B222" s="35" t="s">
        <v>371</v>
      </c>
      <c r="C222" s="36">
        <v>917</v>
      </c>
      <c r="D222" s="37"/>
      <c r="E222" s="35"/>
      <c r="F222" s="35"/>
      <c r="G222" s="35"/>
      <c r="H222" s="35"/>
      <c r="I222" s="35"/>
      <c r="J222" s="35"/>
      <c r="K222" s="35"/>
      <c r="L222" s="35"/>
      <c r="M222" s="35"/>
      <c r="N222" s="48">
        <f>N223</f>
        <v>5708594</v>
      </c>
      <c r="O222" s="48">
        <f t="shared" ref="O222:S223" si="38">O223</f>
        <v>5708594</v>
      </c>
      <c r="P222" s="48">
        <f t="shared" si="38"/>
        <v>7491790</v>
      </c>
      <c r="Q222" s="48">
        <f t="shared" si="38"/>
        <v>7491790</v>
      </c>
      <c r="R222" s="48">
        <f t="shared" si="38"/>
        <v>7460149</v>
      </c>
      <c r="S222" s="48">
        <f t="shared" si="38"/>
        <v>7460149</v>
      </c>
    </row>
    <row r="223" spans="1:19" s="23" customFormat="1" ht="171" x14ac:dyDescent="0.2">
      <c r="A223" s="97">
        <v>2200</v>
      </c>
      <c r="B223" s="31" t="s">
        <v>462</v>
      </c>
      <c r="C223" s="17"/>
      <c r="D223" s="26"/>
      <c r="E223" s="17"/>
      <c r="F223" s="17"/>
      <c r="G223" s="17"/>
      <c r="H223" s="17"/>
      <c r="I223" s="17"/>
      <c r="J223" s="17"/>
      <c r="K223" s="17"/>
      <c r="L223" s="17"/>
      <c r="M223" s="17"/>
      <c r="N223" s="47">
        <f>N224</f>
        <v>5708594</v>
      </c>
      <c r="O223" s="47">
        <f t="shared" si="38"/>
        <v>5708594</v>
      </c>
      <c r="P223" s="47">
        <f t="shared" si="38"/>
        <v>7491790</v>
      </c>
      <c r="Q223" s="47">
        <f t="shared" si="38"/>
        <v>7491790</v>
      </c>
      <c r="R223" s="47">
        <f t="shared" si="38"/>
        <v>7460149</v>
      </c>
      <c r="S223" s="47">
        <f t="shared" si="38"/>
        <v>7460149</v>
      </c>
    </row>
    <row r="224" spans="1:19" ht="105" x14ac:dyDescent="0.25">
      <c r="A224" s="300">
        <v>2201</v>
      </c>
      <c r="B224" s="298" t="s">
        <v>430</v>
      </c>
      <c r="C224" s="300">
        <v>917</v>
      </c>
      <c r="D224" s="302" t="s">
        <v>372</v>
      </c>
      <c r="E224" s="10" t="s">
        <v>20</v>
      </c>
      <c r="F224" s="10" t="s">
        <v>33</v>
      </c>
      <c r="G224" s="9" t="s">
        <v>21</v>
      </c>
      <c r="H224" s="10" t="s">
        <v>24</v>
      </c>
      <c r="I224" s="11" t="s">
        <v>25</v>
      </c>
      <c r="J224" s="9" t="s">
        <v>26</v>
      </c>
      <c r="K224" s="10" t="s">
        <v>29</v>
      </c>
      <c r="L224" s="10"/>
      <c r="M224" s="10" t="s">
        <v>39</v>
      </c>
      <c r="N224" s="288">
        <v>5708594</v>
      </c>
      <c r="O224" s="288">
        <v>5708594</v>
      </c>
      <c r="P224" s="60">
        <v>7491790</v>
      </c>
      <c r="Q224" s="60">
        <v>7491790</v>
      </c>
      <c r="R224" s="288">
        <v>7460149</v>
      </c>
      <c r="S224" s="288">
        <v>7460149</v>
      </c>
    </row>
    <row r="225" spans="1:19" ht="285" x14ac:dyDescent="0.25">
      <c r="A225" s="301"/>
      <c r="B225" s="299"/>
      <c r="C225" s="301"/>
      <c r="D225" s="303"/>
      <c r="E225" s="9" t="s">
        <v>22</v>
      </c>
      <c r="F225" s="7" t="s">
        <v>25</v>
      </c>
      <c r="G225" s="9" t="s">
        <v>23</v>
      </c>
      <c r="H225" s="10" t="s">
        <v>27</v>
      </c>
      <c r="I225" s="11" t="s">
        <v>25</v>
      </c>
      <c r="J225" s="10" t="s">
        <v>28</v>
      </c>
      <c r="K225" s="27"/>
      <c r="L225" s="10"/>
      <c r="M225" s="10"/>
      <c r="N225" s="289"/>
      <c r="O225" s="289"/>
      <c r="P225" s="61"/>
      <c r="Q225" s="61"/>
      <c r="R225" s="289"/>
      <c r="S225" s="289"/>
    </row>
    <row r="226" spans="1:19" s="23" customFormat="1" ht="28.5" x14ac:dyDescent="0.2">
      <c r="A226" s="36"/>
      <c r="B226" s="35" t="s">
        <v>374</v>
      </c>
      <c r="C226" s="36">
        <v>918</v>
      </c>
      <c r="D226" s="37"/>
      <c r="E226" s="35"/>
      <c r="F226" s="35"/>
      <c r="G226" s="35"/>
      <c r="H226" s="35"/>
      <c r="I226" s="35"/>
      <c r="J226" s="35"/>
      <c r="K226" s="35"/>
      <c r="L226" s="35"/>
      <c r="M226" s="35"/>
      <c r="N226" s="48">
        <f>N227</f>
        <v>1708572</v>
      </c>
      <c r="O226" s="48">
        <f t="shared" ref="O226:S227" si="39">O227</f>
        <v>1708572</v>
      </c>
      <c r="P226" s="48">
        <f t="shared" si="39"/>
        <v>1979738</v>
      </c>
      <c r="Q226" s="48">
        <f t="shared" si="39"/>
        <v>1979738</v>
      </c>
      <c r="R226" s="48">
        <f t="shared" si="39"/>
        <v>1975566</v>
      </c>
      <c r="S226" s="48">
        <f t="shared" si="39"/>
        <v>1975566</v>
      </c>
    </row>
    <row r="227" spans="1:19" s="23" customFormat="1" ht="128.25" x14ac:dyDescent="0.2">
      <c r="A227" s="97">
        <v>2100</v>
      </c>
      <c r="B227" s="31" t="s">
        <v>464</v>
      </c>
      <c r="C227" s="17"/>
      <c r="D227" s="26"/>
      <c r="E227" s="17"/>
      <c r="F227" s="17"/>
      <c r="G227" s="17"/>
      <c r="H227" s="17"/>
      <c r="I227" s="17"/>
      <c r="J227" s="17"/>
      <c r="K227" s="17"/>
      <c r="L227" s="17"/>
      <c r="M227" s="17"/>
      <c r="N227" s="47">
        <f>N228</f>
        <v>1708572</v>
      </c>
      <c r="O227" s="47">
        <f t="shared" si="39"/>
        <v>1708572</v>
      </c>
      <c r="P227" s="47">
        <f t="shared" si="39"/>
        <v>1979738</v>
      </c>
      <c r="Q227" s="47">
        <f t="shared" si="39"/>
        <v>1979738</v>
      </c>
      <c r="R227" s="47">
        <f t="shared" si="39"/>
        <v>1975566</v>
      </c>
      <c r="S227" s="47">
        <f t="shared" si="39"/>
        <v>1975566</v>
      </c>
    </row>
    <row r="228" spans="1:19" ht="105" x14ac:dyDescent="0.25">
      <c r="A228" s="300">
        <v>2102</v>
      </c>
      <c r="B228" s="298" t="s">
        <v>148</v>
      </c>
      <c r="C228" s="300">
        <v>918</v>
      </c>
      <c r="D228" s="302" t="s">
        <v>373</v>
      </c>
      <c r="E228" s="10" t="s">
        <v>20</v>
      </c>
      <c r="F228" s="10" t="s">
        <v>33</v>
      </c>
      <c r="G228" s="9" t="s">
        <v>21</v>
      </c>
      <c r="H228" s="10" t="s">
        <v>24</v>
      </c>
      <c r="I228" s="11" t="s">
        <v>25</v>
      </c>
      <c r="J228" s="9" t="s">
        <v>26</v>
      </c>
      <c r="K228" s="10" t="s">
        <v>29</v>
      </c>
      <c r="L228" s="10"/>
      <c r="M228" s="10"/>
      <c r="N228" s="288">
        <v>1708572</v>
      </c>
      <c r="O228" s="288">
        <v>1708572</v>
      </c>
      <c r="P228" s="60">
        <v>1979738</v>
      </c>
      <c r="Q228" s="60">
        <v>1979738</v>
      </c>
      <c r="R228" s="288">
        <v>1975566</v>
      </c>
      <c r="S228" s="288">
        <v>1975566</v>
      </c>
    </row>
    <row r="229" spans="1:19" ht="285" x14ac:dyDescent="0.25">
      <c r="A229" s="301"/>
      <c r="B229" s="299"/>
      <c r="C229" s="301"/>
      <c r="D229" s="303"/>
      <c r="E229" s="9" t="s">
        <v>22</v>
      </c>
      <c r="F229" s="7" t="s">
        <v>25</v>
      </c>
      <c r="G229" s="9" t="s">
        <v>23</v>
      </c>
      <c r="H229" s="10" t="s">
        <v>27</v>
      </c>
      <c r="I229" s="11" t="s">
        <v>25</v>
      </c>
      <c r="J229" s="10" t="s">
        <v>28</v>
      </c>
      <c r="K229" s="10" t="s">
        <v>152</v>
      </c>
      <c r="L229" s="10"/>
      <c r="M229" s="10" t="s">
        <v>153</v>
      </c>
      <c r="N229" s="289"/>
      <c r="O229" s="289"/>
      <c r="P229" s="61"/>
      <c r="Q229" s="61"/>
      <c r="R229" s="289"/>
      <c r="S229" s="289"/>
    </row>
    <row r="230" spans="1:19" x14ac:dyDescent="0.25">
      <c r="A230" s="96">
        <v>2100</v>
      </c>
      <c r="B230" s="372" t="s">
        <v>464</v>
      </c>
      <c r="C230" s="373"/>
      <c r="D230" s="373"/>
      <c r="E230" s="373"/>
      <c r="F230" s="373"/>
      <c r="G230" s="373"/>
      <c r="H230" s="373"/>
      <c r="I230" s="373"/>
      <c r="J230" s="373"/>
      <c r="K230" s="373"/>
      <c r="L230" s="373"/>
      <c r="M230" s="374"/>
      <c r="N230" s="54">
        <f t="shared" ref="N230:S230" si="40">N10+N50+N66+N81+N91+N137+N174+N190+N207+N227+N58</f>
        <v>1261208105.1300001</v>
      </c>
      <c r="O230" s="54">
        <f t="shared" si="40"/>
        <v>1194056164.1300001</v>
      </c>
      <c r="P230" s="54">
        <f t="shared" si="40"/>
        <v>1017801825</v>
      </c>
      <c r="Q230" s="54">
        <f t="shared" si="40"/>
        <v>1114984817</v>
      </c>
      <c r="R230" s="54">
        <f t="shared" si="40"/>
        <v>872617286</v>
      </c>
      <c r="S230" s="54">
        <f t="shared" si="40"/>
        <v>872617286</v>
      </c>
    </row>
    <row r="231" spans="1:19" x14ac:dyDescent="0.25">
      <c r="A231" s="16">
        <v>2600</v>
      </c>
      <c r="B231" s="372" t="s">
        <v>463</v>
      </c>
      <c r="C231" s="373"/>
      <c r="D231" s="373"/>
      <c r="E231" s="373"/>
      <c r="F231" s="373"/>
      <c r="G231" s="373"/>
      <c r="H231" s="373"/>
      <c r="I231" s="373"/>
      <c r="J231" s="373"/>
      <c r="K231" s="373"/>
      <c r="L231" s="373"/>
      <c r="M231" s="374"/>
      <c r="N231" s="54">
        <f t="shared" ref="N231:S231" si="41">N169+N131+N109+N62+N37</f>
        <v>1162566706.76</v>
      </c>
      <c r="O231" s="54">
        <f t="shared" si="41"/>
        <v>1151836467.0800002</v>
      </c>
      <c r="P231" s="54">
        <f t="shared" si="41"/>
        <v>1144406600</v>
      </c>
      <c r="Q231" s="54">
        <f t="shared" si="41"/>
        <v>1179535138</v>
      </c>
      <c r="R231" s="54">
        <f t="shared" si="41"/>
        <v>1101964489</v>
      </c>
      <c r="S231" s="54">
        <f t="shared" si="41"/>
        <v>1101964489</v>
      </c>
    </row>
    <row r="232" spans="1:19" ht="15.75" thickBot="1" x14ac:dyDescent="0.3">
      <c r="A232" s="97">
        <v>2200</v>
      </c>
      <c r="B232" s="367" t="s">
        <v>462</v>
      </c>
      <c r="C232" s="368"/>
      <c r="D232" s="368"/>
      <c r="E232" s="368"/>
      <c r="F232" s="368"/>
      <c r="G232" s="368"/>
      <c r="H232" s="368"/>
      <c r="I232" s="368"/>
      <c r="J232" s="368"/>
      <c r="K232" s="368"/>
      <c r="L232" s="368"/>
      <c r="M232" s="369"/>
      <c r="N232" s="55">
        <f t="shared" ref="N232:S232" si="42">N27+N70+N104+N125+N164+N184+N203+N219+N223</f>
        <v>173592788.86000001</v>
      </c>
      <c r="O232" s="55">
        <f t="shared" si="42"/>
        <v>173235643.21000001</v>
      </c>
      <c r="P232" s="55">
        <f t="shared" si="42"/>
        <v>209524070</v>
      </c>
      <c r="Q232" s="55">
        <f t="shared" si="42"/>
        <v>208684175</v>
      </c>
      <c r="R232" s="55">
        <f t="shared" si="42"/>
        <v>204577539</v>
      </c>
      <c r="S232" s="55">
        <f t="shared" si="42"/>
        <v>204577539</v>
      </c>
    </row>
    <row r="233" spans="1:19" ht="15.75" thickBot="1" x14ac:dyDescent="0.3">
      <c r="A233" s="98"/>
      <c r="B233" s="370" t="s">
        <v>406</v>
      </c>
      <c r="C233" s="370"/>
      <c r="D233" s="370"/>
      <c r="E233" s="370"/>
      <c r="F233" s="370"/>
      <c r="G233" s="370"/>
      <c r="H233" s="370"/>
      <c r="I233" s="370"/>
      <c r="J233" s="370"/>
      <c r="K233" s="370"/>
      <c r="L233" s="370"/>
      <c r="M233" s="371"/>
      <c r="N233" s="56">
        <f>SUM(N230:N232)</f>
        <v>2597367600.7500005</v>
      </c>
      <c r="O233" s="56">
        <f t="shared" ref="O233:S233" si="43">SUM(O230:O232)</f>
        <v>2519128274.4200001</v>
      </c>
      <c r="P233" s="56">
        <f t="shared" si="43"/>
        <v>2371732495</v>
      </c>
      <c r="Q233" s="56">
        <f t="shared" si="43"/>
        <v>2503204130</v>
      </c>
      <c r="R233" s="56">
        <f t="shared" si="43"/>
        <v>2179159314</v>
      </c>
      <c r="S233" s="56">
        <f t="shared" si="43"/>
        <v>2179159314</v>
      </c>
    </row>
    <row r="234" spans="1:19" x14ac:dyDescent="0.25">
      <c r="N234" s="57">
        <f t="shared" ref="N234:S234" si="44">N226+N222+N206+N189+N173+N136+N124+N90+N80+N65+N49+N9</f>
        <v>2597367600.75</v>
      </c>
      <c r="O234" s="57">
        <f t="shared" si="44"/>
        <v>2519128274.4199996</v>
      </c>
      <c r="P234" s="57">
        <f t="shared" si="44"/>
        <v>2371732495</v>
      </c>
      <c r="Q234" s="57">
        <f t="shared" si="44"/>
        <v>2503204130</v>
      </c>
      <c r="R234" s="57">
        <f t="shared" si="44"/>
        <v>2179159314</v>
      </c>
      <c r="S234" s="57">
        <f t="shared" si="44"/>
        <v>2179159314</v>
      </c>
    </row>
    <row r="235" spans="1:19" x14ac:dyDescent="0.25">
      <c r="N235" s="19">
        <f>N233-N234</f>
        <v>0</v>
      </c>
      <c r="O235" s="19">
        <f t="shared" ref="O235:S235" si="45">O233-O234</f>
        <v>0</v>
      </c>
      <c r="P235" s="19">
        <f t="shared" si="45"/>
        <v>0</v>
      </c>
      <c r="Q235" s="19">
        <f t="shared" si="45"/>
        <v>0</v>
      </c>
      <c r="R235" s="19">
        <f t="shared" si="45"/>
        <v>0</v>
      </c>
      <c r="S235" s="19">
        <f t="shared" si="45"/>
        <v>0</v>
      </c>
    </row>
    <row r="236" spans="1:19" x14ac:dyDescent="0.25">
      <c r="N236" s="19">
        <v>2597367600.75</v>
      </c>
      <c r="O236" s="19">
        <v>2519128274.4200001</v>
      </c>
      <c r="P236" s="169">
        <v>2371732495</v>
      </c>
      <c r="Q236" s="19">
        <f>2530004130-26800000</f>
        <v>2503204130</v>
      </c>
      <c r="R236" s="19">
        <f>2231159314-52000000</f>
        <v>2179159314</v>
      </c>
      <c r="S236" s="19">
        <f>2231159314-52000000</f>
        <v>2179159314</v>
      </c>
    </row>
    <row r="237" spans="1:19" x14ac:dyDescent="0.25">
      <c r="N237" s="169">
        <f>N234-N236</f>
        <v>0</v>
      </c>
      <c r="O237" s="169">
        <f>O234-O236</f>
        <v>0</v>
      </c>
      <c r="P237" s="169">
        <f>P234-P236</f>
        <v>0</v>
      </c>
      <c r="Q237" s="169">
        <f>Q233-Q236</f>
        <v>0</v>
      </c>
      <c r="R237" s="169">
        <f t="shared" ref="R237:S237" si="46">R233-R236</f>
        <v>0</v>
      </c>
      <c r="S237" s="1">
        <f t="shared" si="46"/>
        <v>0</v>
      </c>
    </row>
    <row r="238" spans="1:19" x14ac:dyDescent="0.25">
      <c r="Q238" s="169"/>
      <c r="R238" s="169"/>
    </row>
  </sheetData>
  <mergeCells count="573">
    <mergeCell ref="S76:S77"/>
    <mergeCell ref="P78:P79"/>
    <mergeCell ref="O78:O79"/>
    <mergeCell ref="N78:N79"/>
    <mergeCell ref="Q78:Q79"/>
    <mergeCell ref="R78:R79"/>
    <mergeCell ref="S78:S79"/>
    <mergeCell ref="F76:F77"/>
    <mergeCell ref="G76:G77"/>
    <mergeCell ref="H76:H77"/>
    <mergeCell ref="I76:I77"/>
    <mergeCell ref="J76:J77"/>
    <mergeCell ref="N76:N77"/>
    <mergeCell ref="O76:O77"/>
    <mergeCell ref="P76:P77"/>
    <mergeCell ref="Q76:Q77"/>
    <mergeCell ref="A3:B3"/>
    <mergeCell ref="R119:R120"/>
    <mergeCell ref="S119:S120"/>
    <mergeCell ref="N132:N133"/>
    <mergeCell ref="S139:S140"/>
    <mergeCell ref="O132:O133"/>
    <mergeCell ref="R132:R133"/>
    <mergeCell ref="S132:S133"/>
    <mergeCell ref="S144:S145"/>
    <mergeCell ref="O139:O140"/>
    <mergeCell ref="R139:R140"/>
    <mergeCell ref="A92:A97"/>
    <mergeCell ref="A82:A85"/>
    <mergeCell ref="C82:C85"/>
    <mergeCell ref="D82:D85"/>
    <mergeCell ref="R67:R68"/>
    <mergeCell ref="S63:S64"/>
    <mergeCell ref="A63:A64"/>
    <mergeCell ref="B63:B64"/>
    <mergeCell ref="C63:C64"/>
    <mergeCell ref="E126:E127"/>
    <mergeCell ref="C76:C77"/>
    <mergeCell ref="D76:D77"/>
    <mergeCell ref="E76:E77"/>
    <mergeCell ref="O211:O212"/>
    <mergeCell ref="R213:R214"/>
    <mergeCell ref="D149:D151"/>
    <mergeCell ref="D161:D163"/>
    <mergeCell ref="N161:N163"/>
    <mergeCell ref="O161:O163"/>
    <mergeCell ref="N181:N183"/>
    <mergeCell ref="N156:N157"/>
    <mergeCell ref="O156:O157"/>
    <mergeCell ref="R156:R157"/>
    <mergeCell ref="J171:J172"/>
    <mergeCell ref="O208:O210"/>
    <mergeCell ref="N171:N172"/>
    <mergeCell ref="P208:P210"/>
    <mergeCell ref="Q208:Q210"/>
    <mergeCell ref="R208:R210"/>
    <mergeCell ref="O181:O183"/>
    <mergeCell ref="O191:O192"/>
    <mergeCell ref="R191:R192"/>
    <mergeCell ref="D154:D155"/>
    <mergeCell ref="E154:E155"/>
    <mergeCell ref="F154:F155"/>
    <mergeCell ref="G154:G155"/>
    <mergeCell ref="H154:H155"/>
    <mergeCell ref="B232:M232"/>
    <mergeCell ref="B233:M233"/>
    <mergeCell ref="S82:S85"/>
    <mergeCell ref="R86:R88"/>
    <mergeCell ref="S86:S88"/>
    <mergeCell ref="B92:B97"/>
    <mergeCell ref="C92:C97"/>
    <mergeCell ref="D92:D97"/>
    <mergeCell ref="N92:N97"/>
    <mergeCell ref="O92:O97"/>
    <mergeCell ref="R92:R97"/>
    <mergeCell ref="S92:S97"/>
    <mergeCell ref="N82:N85"/>
    <mergeCell ref="O82:O85"/>
    <mergeCell ref="R82:R85"/>
    <mergeCell ref="I86:I88"/>
    <mergeCell ref="R117:R118"/>
    <mergeCell ref="S117:S118"/>
    <mergeCell ref="B82:B85"/>
    <mergeCell ref="R146:R147"/>
    <mergeCell ref="B230:M230"/>
    <mergeCell ref="Q107:Q108"/>
    <mergeCell ref="R107:R108"/>
    <mergeCell ref="B231:M231"/>
    <mergeCell ref="A117:A118"/>
    <mergeCell ref="C117:C118"/>
    <mergeCell ref="N110:N111"/>
    <mergeCell ref="O171:O172"/>
    <mergeCell ref="P171:P172"/>
    <mergeCell ref="O149:O151"/>
    <mergeCell ref="R144:R145"/>
    <mergeCell ref="R141:R143"/>
    <mergeCell ref="B141:B143"/>
    <mergeCell ref="C141:C143"/>
    <mergeCell ref="N149:N151"/>
    <mergeCell ref="E149:E151"/>
    <mergeCell ref="F149:F151"/>
    <mergeCell ref="G149:G151"/>
    <mergeCell ref="O110:O111"/>
    <mergeCell ref="A110:A111"/>
    <mergeCell ref="B110:B111"/>
    <mergeCell ref="D110:D111"/>
    <mergeCell ref="H110:H111"/>
    <mergeCell ref="N117:N118"/>
    <mergeCell ref="O117:O118"/>
    <mergeCell ref="B117:B118"/>
    <mergeCell ref="C110:C111"/>
    <mergeCell ref="R110:R111"/>
    <mergeCell ref="B107:B108"/>
    <mergeCell ref="N107:N108"/>
    <mergeCell ref="O107:O108"/>
    <mergeCell ref="P107:P108"/>
    <mergeCell ref="N105:N106"/>
    <mergeCell ref="O105:O106"/>
    <mergeCell ref="P105:P106"/>
    <mergeCell ref="J86:J88"/>
    <mergeCell ref="N86:N88"/>
    <mergeCell ref="O86:O88"/>
    <mergeCell ref="S105:S106"/>
    <mergeCell ref="A67:A68"/>
    <mergeCell ref="B67:B68"/>
    <mergeCell ref="C67:C68"/>
    <mergeCell ref="D67:D68"/>
    <mergeCell ref="N67:N68"/>
    <mergeCell ref="O67:O68"/>
    <mergeCell ref="A71:A73"/>
    <mergeCell ref="B71:B73"/>
    <mergeCell ref="C71:C73"/>
    <mergeCell ref="A86:A88"/>
    <mergeCell ref="B86:B88"/>
    <mergeCell ref="D71:D73"/>
    <mergeCell ref="E71:E72"/>
    <mergeCell ref="F71:F72"/>
    <mergeCell ref="G71:G72"/>
    <mergeCell ref="H71:H72"/>
    <mergeCell ref="I71:I72"/>
    <mergeCell ref="H73:H75"/>
    <mergeCell ref="I73:I75"/>
    <mergeCell ref="J71:J72"/>
    <mergeCell ref="C86:C88"/>
    <mergeCell ref="D86:D88"/>
    <mergeCell ref="H86:H88"/>
    <mergeCell ref="D117:D118"/>
    <mergeCell ref="E117:E118"/>
    <mergeCell ref="F117:F118"/>
    <mergeCell ref="G117:G118"/>
    <mergeCell ref="H117:H118"/>
    <mergeCell ref="I117:I118"/>
    <mergeCell ref="J117:J118"/>
    <mergeCell ref="I110:I111"/>
    <mergeCell ref="J110:J111"/>
    <mergeCell ref="E63:E64"/>
    <mergeCell ref="R63:R64"/>
    <mergeCell ref="J73:J75"/>
    <mergeCell ref="N71:N75"/>
    <mergeCell ref="O71:O75"/>
    <mergeCell ref="R71:R75"/>
    <mergeCell ref="S71:S75"/>
    <mergeCell ref="P71:P75"/>
    <mergeCell ref="Q71:Q75"/>
    <mergeCell ref="A43:A44"/>
    <mergeCell ref="B43:B44"/>
    <mergeCell ref="C43:C44"/>
    <mergeCell ref="D43:D44"/>
    <mergeCell ref="A41:A42"/>
    <mergeCell ref="B41:B42"/>
    <mergeCell ref="C41:C42"/>
    <mergeCell ref="D41:D42"/>
    <mergeCell ref="D63:D64"/>
    <mergeCell ref="A51:A54"/>
    <mergeCell ref="B51:B54"/>
    <mergeCell ref="C51:C54"/>
    <mergeCell ref="D51:D54"/>
    <mergeCell ref="O56:O57"/>
    <mergeCell ref="P56:P57"/>
    <mergeCell ref="Q56:Q57"/>
    <mergeCell ref="R56:R57"/>
    <mergeCell ref="A56:A57"/>
    <mergeCell ref="B56:B57"/>
    <mergeCell ref="C56:C57"/>
    <mergeCell ref="D56:D57"/>
    <mergeCell ref="N56:N57"/>
    <mergeCell ref="Q17:Q20"/>
    <mergeCell ref="R17:R20"/>
    <mergeCell ref="S17:S20"/>
    <mergeCell ref="A17:A20"/>
    <mergeCell ref="B17:B20"/>
    <mergeCell ref="C17:C20"/>
    <mergeCell ref="D17:D20"/>
    <mergeCell ref="N17:N20"/>
    <mergeCell ref="E41:E42"/>
    <mergeCell ref="F41:F42"/>
    <mergeCell ref="G41:G42"/>
    <mergeCell ref="N41:N42"/>
    <mergeCell ref="A28:A31"/>
    <mergeCell ref="B28:B31"/>
    <mergeCell ref="C28:C31"/>
    <mergeCell ref="D28:D31"/>
    <mergeCell ref="E28:E29"/>
    <mergeCell ref="F28:F29"/>
    <mergeCell ref="G28:G29"/>
    <mergeCell ref="H28:H29"/>
    <mergeCell ref="I28:I29"/>
    <mergeCell ref="J28:J29"/>
    <mergeCell ref="B32:B33"/>
    <mergeCell ref="C32:C33"/>
    <mergeCell ref="R11:R12"/>
    <mergeCell ref="S11:S12"/>
    <mergeCell ref="A11:A12"/>
    <mergeCell ref="B11:B12"/>
    <mergeCell ref="C11:C12"/>
    <mergeCell ref="A14:A15"/>
    <mergeCell ref="B14:B15"/>
    <mergeCell ref="C14:C15"/>
    <mergeCell ref="D14:D15"/>
    <mergeCell ref="E14:E15"/>
    <mergeCell ref="F14:F15"/>
    <mergeCell ref="G14:G15"/>
    <mergeCell ref="N14:N15"/>
    <mergeCell ref="O14:O15"/>
    <mergeCell ref="R14:R15"/>
    <mergeCell ref="S14:S15"/>
    <mergeCell ref="F11:F12"/>
    <mergeCell ref="G11:G12"/>
    <mergeCell ref="N11:N12"/>
    <mergeCell ref="O11:O12"/>
    <mergeCell ref="Q6:S6"/>
    <mergeCell ref="N5:S5"/>
    <mergeCell ref="E6:E7"/>
    <mergeCell ref="F6:F7"/>
    <mergeCell ref="G6:G7"/>
    <mergeCell ref="H6:H7"/>
    <mergeCell ref="I6:I7"/>
    <mergeCell ref="J6:J7"/>
    <mergeCell ref="E5:G5"/>
    <mergeCell ref="H5:J5"/>
    <mergeCell ref="K5:M5"/>
    <mergeCell ref="C2:P2"/>
    <mergeCell ref="K6:K7"/>
    <mergeCell ref="L6:L7"/>
    <mergeCell ref="M6:M7"/>
    <mergeCell ref="N6:O6"/>
    <mergeCell ref="C5:D5"/>
    <mergeCell ref="A119:A120"/>
    <mergeCell ref="B119:B120"/>
    <mergeCell ref="C119:C120"/>
    <mergeCell ref="D119:D120"/>
    <mergeCell ref="H119:H120"/>
    <mergeCell ref="I119:I120"/>
    <mergeCell ref="J119:J120"/>
    <mergeCell ref="N119:N120"/>
    <mergeCell ref="O119:O120"/>
    <mergeCell ref="A5:A7"/>
    <mergeCell ref="B5:B7"/>
    <mergeCell ref="C6:C7"/>
    <mergeCell ref="D6:D7"/>
    <mergeCell ref="D11:D12"/>
    <mergeCell ref="E11:E12"/>
    <mergeCell ref="O17:O20"/>
    <mergeCell ref="P17:P20"/>
    <mergeCell ref="N28:N31"/>
    <mergeCell ref="D139:D140"/>
    <mergeCell ref="A141:A143"/>
    <mergeCell ref="A144:A145"/>
    <mergeCell ref="B144:B145"/>
    <mergeCell ref="C144:C145"/>
    <mergeCell ref="D144:D145"/>
    <mergeCell ref="N139:N140"/>
    <mergeCell ref="D141:D143"/>
    <mergeCell ref="N144:N145"/>
    <mergeCell ref="N211:N212"/>
    <mergeCell ref="A199:A202"/>
    <mergeCell ref="B199:B202"/>
    <mergeCell ref="C199:C202"/>
    <mergeCell ref="D199:D202"/>
    <mergeCell ref="N199:N202"/>
    <mergeCell ref="O199:O202"/>
    <mergeCell ref="R199:R202"/>
    <mergeCell ref="I154:I155"/>
    <mergeCell ref="J154:J155"/>
    <mergeCell ref="A175:A176"/>
    <mergeCell ref="B175:B176"/>
    <mergeCell ref="C175:C176"/>
    <mergeCell ref="D175:D176"/>
    <mergeCell ref="N175:N176"/>
    <mergeCell ref="A161:A163"/>
    <mergeCell ref="B161:B163"/>
    <mergeCell ref="C161:C163"/>
    <mergeCell ref="A165:A166"/>
    <mergeCell ref="B165:B166"/>
    <mergeCell ref="C165:C166"/>
    <mergeCell ref="D165:D166"/>
    <mergeCell ref="A171:A172"/>
    <mergeCell ref="B171:B172"/>
    <mergeCell ref="C213:C214"/>
    <mergeCell ref="D213:D214"/>
    <mergeCell ref="H213:H214"/>
    <mergeCell ref="I213:I214"/>
    <mergeCell ref="J213:J214"/>
    <mergeCell ref="A211:A212"/>
    <mergeCell ref="B211:B212"/>
    <mergeCell ref="C211:C212"/>
    <mergeCell ref="D211:D212"/>
    <mergeCell ref="E211:E212"/>
    <mergeCell ref="F211:F212"/>
    <mergeCell ref="G211:G212"/>
    <mergeCell ref="A194:A197"/>
    <mergeCell ref="B194:B197"/>
    <mergeCell ref="C194:C197"/>
    <mergeCell ref="D194:D197"/>
    <mergeCell ref="N194:N197"/>
    <mergeCell ref="O194:O197"/>
    <mergeCell ref="R194:R197"/>
    <mergeCell ref="B191:B192"/>
    <mergeCell ref="A191:A192"/>
    <mergeCell ref="C191:C192"/>
    <mergeCell ref="D191:D192"/>
    <mergeCell ref="N191:N192"/>
    <mergeCell ref="E181:E183"/>
    <mergeCell ref="F181:F183"/>
    <mergeCell ref="G181:G183"/>
    <mergeCell ref="A228:A229"/>
    <mergeCell ref="B228:B229"/>
    <mergeCell ref="C228:C229"/>
    <mergeCell ref="D228:D229"/>
    <mergeCell ref="N228:N229"/>
    <mergeCell ref="A185:A186"/>
    <mergeCell ref="B185:B186"/>
    <mergeCell ref="C185:C186"/>
    <mergeCell ref="D185:D186"/>
    <mergeCell ref="N185:N186"/>
    <mergeCell ref="A204:A205"/>
    <mergeCell ref="B204:B205"/>
    <mergeCell ref="C204:C205"/>
    <mergeCell ref="D204:D205"/>
    <mergeCell ref="N204:N205"/>
    <mergeCell ref="N213:N214"/>
    <mergeCell ref="A181:A183"/>
    <mergeCell ref="B181:B183"/>
    <mergeCell ref="C181:C183"/>
    <mergeCell ref="D181:D183"/>
    <mergeCell ref="A187:A188"/>
    <mergeCell ref="S208:S210"/>
    <mergeCell ref="A215:A218"/>
    <mergeCell ref="B215:B218"/>
    <mergeCell ref="C215:C218"/>
    <mergeCell ref="A224:A225"/>
    <mergeCell ref="B224:B225"/>
    <mergeCell ref="N224:N225"/>
    <mergeCell ref="O224:O225"/>
    <mergeCell ref="C224:C225"/>
    <mergeCell ref="D224:D225"/>
    <mergeCell ref="D215:D218"/>
    <mergeCell ref="A220:A221"/>
    <mergeCell ref="B220:B221"/>
    <mergeCell ref="C220:C221"/>
    <mergeCell ref="N220:N221"/>
    <mergeCell ref="N215:N218"/>
    <mergeCell ref="A208:A210"/>
    <mergeCell ref="B208:B210"/>
    <mergeCell ref="C208:C210"/>
    <mergeCell ref="D208:D210"/>
    <mergeCell ref="N208:N210"/>
    <mergeCell ref="R211:R212"/>
    <mergeCell ref="A213:A214"/>
    <mergeCell ref="B213:B214"/>
    <mergeCell ref="A32:A33"/>
    <mergeCell ref="S228:S229"/>
    <mergeCell ref="R228:R229"/>
    <mergeCell ref="S194:S197"/>
    <mergeCell ref="S199:S202"/>
    <mergeCell ref="S215:S218"/>
    <mergeCell ref="R224:R225"/>
    <mergeCell ref="S224:S225"/>
    <mergeCell ref="S211:S212"/>
    <mergeCell ref="O215:O218"/>
    <mergeCell ref="R215:R218"/>
    <mergeCell ref="O213:O214"/>
    <mergeCell ref="S213:S214"/>
    <mergeCell ref="O204:O205"/>
    <mergeCell ref="R204:R205"/>
    <mergeCell ref="S204:S205"/>
    <mergeCell ref="O220:O221"/>
    <mergeCell ref="S191:S192"/>
    <mergeCell ref="R161:R163"/>
    <mergeCell ref="S161:S163"/>
    <mergeCell ref="S158:S160"/>
    <mergeCell ref="R220:R221"/>
    <mergeCell ref="S220:S221"/>
    <mergeCell ref="O228:O229"/>
    <mergeCell ref="R175:R176"/>
    <mergeCell ref="S175:S176"/>
    <mergeCell ref="R181:R183"/>
    <mergeCell ref="S181:S183"/>
    <mergeCell ref="J59:J60"/>
    <mergeCell ref="N59:N61"/>
    <mergeCell ref="O59:O61"/>
    <mergeCell ref="R59:R61"/>
    <mergeCell ref="S59:S61"/>
    <mergeCell ref="S149:S151"/>
    <mergeCell ref="S141:S143"/>
    <mergeCell ref="O146:O147"/>
    <mergeCell ref="N165:N166"/>
    <mergeCell ref="O165:O166"/>
    <mergeCell ref="R165:R166"/>
    <mergeCell ref="S165:S166"/>
    <mergeCell ref="N158:N160"/>
    <mergeCell ref="O175:O176"/>
    <mergeCell ref="N141:N143"/>
    <mergeCell ref="N146:N147"/>
    <mergeCell ref="Q105:Q106"/>
    <mergeCell ref="R105:R106"/>
    <mergeCell ref="S110:S111"/>
    <mergeCell ref="R76:R77"/>
    <mergeCell ref="O185:O186"/>
    <mergeCell ref="R185:R186"/>
    <mergeCell ref="S185:S186"/>
    <mergeCell ref="Q171:Q172"/>
    <mergeCell ref="R171:R172"/>
    <mergeCell ref="S171:S172"/>
    <mergeCell ref="S146:S147"/>
    <mergeCell ref="O144:O145"/>
    <mergeCell ref="G32:G33"/>
    <mergeCell ref="N32:N33"/>
    <mergeCell ref="O32:O33"/>
    <mergeCell ref="R32:R33"/>
    <mergeCell ref="S32:S33"/>
    <mergeCell ref="Q149:Q151"/>
    <mergeCell ref="R149:R151"/>
    <mergeCell ref="R154:R155"/>
    <mergeCell ref="O154:O155"/>
    <mergeCell ref="N152:N153"/>
    <mergeCell ref="O152:O153"/>
    <mergeCell ref="N154:N155"/>
    <mergeCell ref="O158:O160"/>
    <mergeCell ref="R158:R160"/>
    <mergeCell ref="R43:R44"/>
    <mergeCell ref="S43:S44"/>
    <mergeCell ref="D34:D35"/>
    <mergeCell ref="N34:N35"/>
    <mergeCell ref="O34:O35"/>
    <mergeCell ref="P34:P35"/>
    <mergeCell ref="Q34:Q35"/>
    <mergeCell ref="R34:R35"/>
    <mergeCell ref="S34:S35"/>
    <mergeCell ref="N167:N168"/>
    <mergeCell ref="O167:O168"/>
    <mergeCell ref="R167:R168"/>
    <mergeCell ref="S167:S168"/>
    <mergeCell ref="S107:S108"/>
    <mergeCell ref="S156:S157"/>
    <mergeCell ref="O141:O143"/>
    <mergeCell ref="N114:N115"/>
    <mergeCell ref="O114:O115"/>
    <mergeCell ref="P114:P115"/>
    <mergeCell ref="Q114:Q115"/>
    <mergeCell ref="R114:R115"/>
    <mergeCell ref="S114:S115"/>
    <mergeCell ref="S154:S155"/>
    <mergeCell ref="R152:R153"/>
    <mergeCell ref="S152:S153"/>
    <mergeCell ref="P149:P151"/>
    <mergeCell ref="S56:S57"/>
    <mergeCell ref="S67:S68"/>
    <mergeCell ref="N63:N64"/>
    <mergeCell ref="O63:O64"/>
    <mergeCell ref="B149:B151"/>
    <mergeCell ref="A156:A157"/>
    <mergeCell ref="B156:B157"/>
    <mergeCell ref="C149:C151"/>
    <mergeCell ref="C156:C157"/>
    <mergeCell ref="D156:D157"/>
    <mergeCell ref="A154:A155"/>
    <mergeCell ref="B154:B155"/>
    <mergeCell ref="A152:A153"/>
    <mergeCell ref="J149:J151"/>
    <mergeCell ref="C154:C155"/>
    <mergeCell ref="B152:B153"/>
    <mergeCell ref="H59:H60"/>
    <mergeCell ref="I59:I60"/>
    <mergeCell ref="H149:H151"/>
    <mergeCell ref="I149:I151"/>
    <mergeCell ref="A132:A133"/>
    <mergeCell ref="A146:A147"/>
    <mergeCell ref="B146:B147"/>
    <mergeCell ref="C146:C147"/>
    <mergeCell ref="B187:B188"/>
    <mergeCell ref="C187:C188"/>
    <mergeCell ref="D187:D188"/>
    <mergeCell ref="N187:N188"/>
    <mergeCell ref="O187:O188"/>
    <mergeCell ref="R187:R188"/>
    <mergeCell ref="S187:S188"/>
    <mergeCell ref="E187:E188"/>
    <mergeCell ref="F187:F188"/>
    <mergeCell ref="G187:G188"/>
    <mergeCell ref="H187:H188"/>
    <mergeCell ref="I187:I188"/>
    <mergeCell ref="J187:J188"/>
    <mergeCell ref="I171:I172"/>
    <mergeCell ref="A167:A168"/>
    <mergeCell ref="B167:B168"/>
    <mergeCell ref="C167:C168"/>
    <mergeCell ref="D167:D168"/>
    <mergeCell ref="F63:F64"/>
    <mergeCell ref="G63:G64"/>
    <mergeCell ref="C152:C153"/>
    <mergeCell ref="D152:D153"/>
    <mergeCell ref="A158:A160"/>
    <mergeCell ref="B158:B160"/>
    <mergeCell ref="C158:C160"/>
    <mergeCell ref="D158:D160"/>
    <mergeCell ref="A149:A151"/>
    <mergeCell ref="C171:C172"/>
    <mergeCell ref="D171:D172"/>
    <mergeCell ref="E171:E172"/>
    <mergeCell ref="F171:F172"/>
    <mergeCell ref="G171:G172"/>
    <mergeCell ref="H171:H172"/>
    <mergeCell ref="D146:D147"/>
    <mergeCell ref="A139:A140"/>
    <mergeCell ref="B139:B140"/>
    <mergeCell ref="C139:C140"/>
    <mergeCell ref="A25:A26"/>
    <mergeCell ref="B25:B26"/>
    <mergeCell ref="C25:C26"/>
    <mergeCell ref="D25:D26"/>
    <mergeCell ref="E25:E26"/>
    <mergeCell ref="F25:F26"/>
    <mergeCell ref="G25:G26"/>
    <mergeCell ref="A59:A61"/>
    <mergeCell ref="B59:B61"/>
    <mergeCell ref="C59:C61"/>
    <mergeCell ref="D59:D61"/>
    <mergeCell ref="E59:E60"/>
    <mergeCell ref="F59:F60"/>
    <mergeCell ref="G59:G60"/>
    <mergeCell ref="C34:C35"/>
    <mergeCell ref="A34:A35"/>
    <mergeCell ref="B34:B35"/>
    <mergeCell ref="A45:A46"/>
    <mergeCell ref="B45:B46"/>
    <mergeCell ref="C45:C46"/>
    <mergeCell ref="D45:D46"/>
    <mergeCell ref="D32:D33"/>
    <mergeCell ref="E32:E33"/>
    <mergeCell ref="F32:F33"/>
    <mergeCell ref="N25:N26"/>
    <mergeCell ref="O25:O26"/>
    <mergeCell ref="P25:P26"/>
    <mergeCell ref="Q25:Q26"/>
    <mergeCell ref="R25:R26"/>
    <mergeCell ref="S25:S26"/>
    <mergeCell ref="S41:S42"/>
    <mergeCell ref="O51:O54"/>
    <mergeCell ref="R51:R54"/>
    <mergeCell ref="S51:S54"/>
    <mergeCell ref="O45:O46"/>
    <mergeCell ref="R45:R46"/>
    <mergeCell ref="S45:S46"/>
    <mergeCell ref="O41:O42"/>
    <mergeCell ref="R41:R42"/>
    <mergeCell ref="N45:N46"/>
    <mergeCell ref="N43:N44"/>
    <mergeCell ref="O43:O44"/>
    <mergeCell ref="O28:O31"/>
    <mergeCell ref="R28:R31"/>
    <mergeCell ref="S28:S31"/>
    <mergeCell ref="N51:N54"/>
  </mergeCells>
  <hyperlinks>
    <hyperlink ref="K167"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73"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72" t="s">
        <v>423</v>
      </c>
    </row>
    <row r="3" spans="1:8" x14ac:dyDescent="0.25">
      <c r="A3" s="73" t="s">
        <v>420</v>
      </c>
    </row>
    <row r="5" spans="1:8" ht="45" x14ac:dyDescent="0.25">
      <c r="A5" s="300" t="s">
        <v>0</v>
      </c>
      <c r="B5" s="339" t="s">
        <v>1</v>
      </c>
      <c r="C5" s="339" t="s">
        <v>13</v>
      </c>
      <c r="D5" s="339"/>
      <c r="E5" s="68" t="s">
        <v>14</v>
      </c>
      <c r="F5" s="339" t="s">
        <v>15</v>
      </c>
      <c r="G5" s="347"/>
      <c r="H5" s="347"/>
    </row>
    <row r="6" spans="1:8" x14ac:dyDescent="0.25">
      <c r="A6" s="310"/>
      <c r="B6" s="339"/>
      <c r="C6" s="70" t="s">
        <v>11</v>
      </c>
      <c r="D6" s="70" t="s">
        <v>12</v>
      </c>
      <c r="E6" s="70" t="s">
        <v>11</v>
      </c>
      <c r="F6" s="70" t="s">
        <v>11</v>
      </c>
      <c r="G6" s="70" t="s">
        <v>11</v>
      </c>
      <c r="H6" s="70" t="s">
        <v>11</v>
      </c>
    </row>
    <row r="7" spans="1:8" x14ac:dyDescent="0.25">
      <c r="A7" s="71">
        <v>1</v>
      </c>
      <c r="B7" s="69">
        <v>2</v>
      </c>
      <c r="C7" s="69">
        <v>3</v>
      </c>
      <c r="D7" s="69">
        <v>4</v>
      </c>
      <c r="E7" s="69">
        <v>5</v>
      </c>
      <c r="F7" s="69">
        <v>6</v>
      </c>
      <c r="G7" s="69">
        <v>7</v>
      </c>
      <c r="H7" s="69">
        <v>8</v>
      </c>
    </row>
    <row r="8" spans="1:8" ht="42.75" x14ac:dyDescent="0.25">
      <c r="A8" s="22" t="s">
        <v>70</v>
      </c>
      <c r="B8" s="17" t="s">
        <v>69</v>
      </c>
      <c r="C8" s="76">
        <f>SUM(C9:C36)</f>
        <v>1406316684.0599995</v>
      </c>
      <c r="D8" s="76">
        <f t="shared" ref="D8:H8" si="0">SUM(D9:D36)</f>
        <v>1338976562.6199996</v>
      </c>
      <c r="E8" s="76">
        <f t="shared" si="0"/>
        <v>1190664395</v>
      </c>
      <c r="F8" s="76">
        <f t="shared" si="0"/>
        <v>1289259468</v>
      </c>
      <c r="G8" s="76">
        <f t="shared" si="0"/>
        <v>1043225301</v>
      </c>
      <c r="H8" s="76">
        <f t="shared" si="0"/>
        <v>1043225301</v>
      </c>
    </row>
    <row r="9" spans="1:8" ht="45" x14ac:dyDescent="0.25">
      <c r="A9" s="74">
        <v>2102</v>
      </c>
      <c r="B9" s="66" t="s">
        <v>148</v>
      </c>
      <c r="C9" s="75">
        <f>Лист1!N67+Лист1!N138+Лист1!N228</f>
        <v>1708572</v>
      </c>
      <c r="D9" s="75">
        <f>Лист1!O67+Лист1!O138+Лист1!O228</f>
        <v>1708572</v>
      </c>
      <c r="E9" s="75">
        <f>Лист1!P67+Лист1!P138+Лист1!P228</f>
        <v>1979738</v>
      </c>
      <c r="F9" s="75">
        <f>Лист1!Q67+Лист1!Q138+Лист1!Q228</f>
        <v>1979738</v>
      </c>
      <c r="G9" s="75">
        <f>Лист1!R67+Лист1!R138+Лист1!R228</f>
        <v>1975566</v>
      </c>
      <c r="H9" s="75">
        <f>Лист1!S67+Лист1!S138+Лист1!S228</f>
        <v>1975566</v>
      </c>
    </row>
    <row r="10" spans="1:8" ht="30" x14ac:dyDescent="0.25">
      <c r="A10" s="66">
        <v>2104</v>
      </c>
      <c r="B10" s="66" t="s">
        <v>438</v>
      </c>
      <c r="C10" s="75">
        <f>Лист1!N51</f>
        <v>1938998.38</v>
      </c>
      <c r="D10" s="75">
        <f>Лист1!O51</f>
        <v>1938998.38</v>
      </c>
      <c r="E10" s="75">
        <f>Лист1!P51</f>
        <v>1007000</v>
      </c>
      <c r="F10" s="75">
        <f>Лист1!Q51</f>
        <v>455000</v>
      </c>
      <c r="G10" s="75">
        <f>Лист1!R51</f>
        <v>455000</v>
      </c>
      <c r="H10" s="75">
        <f>Лист1!S51</f>
        <v>455000</v>
      </c>
    </row>
    <row r="11" spans="1:8" ht="45" x14ac:dyDescent="0.25">
      <c r="A11" s="66">
        <v>2105</v>
      </c>
      <c r="B11" s="66" t="s">
        <v>233</v>
      </c>
      <c r="C11" s="75">
        <f>Лист1!N139</f>
        <v>61181456.739999995</v>
      </c>
      <c r="D11" s="75">
        <f>Лист1!O139</f>
        <v>60673202.899999999</v>
      </c>
      <c r="E11" s="75">
        <f>Лист1!P139</f>
        <v>2700000</v>
      </c>
      <c r="F11" s="75">
        <f>Лист1!Q139</f>
        <v>0</v>
      </c>
      <c r="G11" s="75">
        <f>Лист1!R139</f>
        <v>0</v>
      </c>
      <c r="H11" s="75">
        <f>Лист1!S139</f>
        <v>0</v>
      </c>
    </row>
    <row r="12" spans="1:8" ht="105" x14ac:dyDescent="0.25">
      <c r="A12" s="10">
        <v>2106</v>
      </c>
      <c r="B12" s="10" t="s">
        <v>244</v>
      </c>
      <c r="C12" s="75">
        <f>Лист1!N141</f>
        <v>137306093.84</v>
      </c>
      <c r="D12" s="75">
        <f>Лист1!O141</f>
        <v>137306093.84</v>
      </c>
      <c r="E12" s="75">
        <f>Лист1!P141</f>
        <v>110301314</v>
      </c>
      <c r="F12" s="75">
        <f>Лист1!Q141</f>
        <v>104275133</v>
      </c>
      <c r="G12" s="75">
        <f>Лист1!R141</f>
        <v>105861508</v>
      </c>
      <c r="H12" s="75">
        <f>Лист1!S141</f>
        <v>105861508</v>
      </c>
    </row>
    <row r="13" spans="1:8" ht="75" x14ac:dyDescent="0.25">
      <c r="A13" s="66">
        <v>2107</v>
      </c>
      <c r="B13" s="66" t="s">
        <v>46</v>
      </c>
      <c r="C13" s="75">
        <f>Лист1!N144+Лист1!N69+Лист1!N55+Лист1!N11</f>
        <v>173588662.66</v>
      </c>
      <c r="D13" s="75">
        <f>Лист1!O144+Лист1!O69+Лист1!O55+Лист1!O11</f>
        <v>110136831.05</v>
      </c>
      <c r="E13" s="75">
        <f>Лист1!P144+Лист1!P69+Лист1!P55+Лист1!P11</f>
        <v>15915114</v>
      </c>
      <c r="F13" s="75">
        <f>Лист1!Q144+Лист1!Q69+Лист1!Q55+Лист1!Q11</f>
        <v>163040295</v>
      </c>
      <c r="G13" s="75">
        <f>Лист1!R144+Лист1!R69+Лист1!R55+Лист1!R11</f>
        <v>6336869</v>
      </c>
      <c r="H13" s="75">
        <f>Лист1!S144+Лист1!S69+Лист1!S55+Лист1!S11</f>
        <v>6336869</v>
      </c>
    </row>
    <row r="14" spans="1:8" ht="30" x14ac:dyDescent="0.25">
      <c r="A14" s="66">
        <v>2108</v>
      </c>
      <c r="B14" s="66" t="s">
        <v>258</v>
      </c>
      <c r="C14" s="75">
        <f>Лист1!N146</f>
        <v>37292400</v>
      </c>
      <c r="D14" s="75">
        <f>Лист1!O146</f>
        <v>35714736.560000002</v>
      </c>
      <c r="E14" s="75">
        <f>Лист1!P146</f>
        <v>58314005</v>
      </c>
      <c r="F14" s="75">
        <f>Лист1!Q146</f>
        <v>55962969</v>
      </c>
      <c r="G14" s="75">
        <f>Лист1!R146</f>
        <v>43067175</v>
      </c>
      <c r="H14" s="75">
        <f>Лист1!S146</f>
        <v>43067175</v>
      </c>
    </row>
    <row r="15" spans="1:8" ht="30" x14ac:dyDescent="0.25">
      <c r="A15" s="66">
        <v>2111</v>
      </c>
      <c r="B15" s="66" t="s">
        <v>157</v>
      </c>
      <c r="C15" s="75">
        <f>Лист1!N82</f>
        <v>28808557.890000001</v>
      </c>
      <c r="D15" s="75">
        <f>Лист1!O82</f>
        <v>28736138.920000002</v>
      </c>
      <c r="E15" s="75">
        <f>Лист1!P82</f>
        <v>33200318</v>
      </c>
      <c r="F15" s="75">
        <f>Лист1!Q82</f>
        <v>33200318</v>
      </c>
      <c r="G15" s="75">
        <f>Лист1!R82</f>
        <v>32769360</v>
      </c>
      <c r="H15" s="75">
        <f>Лист1!S82</f>
        <v>32769360</v>
      </c>
    </row>
    <row r="16" spans="1:8" x14ac:dyDescent="0.25">
      <c r="A16" s="66">
        <v>2115</v>
      </c>
      <c r="B16" s="66" t="s">
        <v>172</v>
      </c>
      <c r="C16" s="75">
        <f>Лист1!N86</f>
        <v>277910.36</v>
      </c>
      <c r="D16" s="75">
        <f>Лист1!O86</f>
        <v>277910.36</v>
      </c>
      <c r="E16" s="75">
        <f>Лист1!P86</f>
        <v>405000</v>
      </c>
      <c r="F16" s="75">
        <f>Лист1!Q86</f>
        <v>405000</v>
      </c>
      <c r="G16" s="75">
        <f>Лист1!R86</f>
        <v>235958</v>
      </c>
      <c r="H16" s="75">
        <f>Лист1!S86</f>
        <v>235958</v>
      </c>
    </row>
    <row r="17" spans="1:8" ht="165" x14ac:dyDescent="0.25">
      <c r="A17" s="66">
        <v>2117</v>
      </c>
      <c r="B17" s="66" t="s">
        <v>180</v>
      </c>
      <c r="C17" s="75">
        <f>Лист1!N92+Лист1!N191</f>
        <v>474081794.25</v>
      </c>
      <c r="D17" s="75">
        <f>Лист1!O92+Лист1!O191</f>
        <v>473807343.38999999</v>
      </c>
      <c r="E17" s="75">
        <f>Лист1!P92+Лист1!P191</f>
        <v>473447732</v>
      </c>
      <c r="F17" s="75">
        <f>Лист1!Q92+Лист1!Q191</f>
        <v>461451594</v>
      </c>
      <c r="G17" s="75">
        <f>Лист1!R92+Лист1!R191</f>
        <v>446930313</v>
      </c>
      <c r="H17" s="75">
        <f>Лист1!S92+Лист1!S191</f>
        <v>446930313</v>
      </c>
    </row>
    <row r="18" spans="1:8" ht="30" x14ac:dyDescent="0.25">
      <c r="A18" s="66">
        <v>2119</v>
      </c>
      <c r="B18" s="66" t="s">
        <v>268</v>
      </c>
      <c r="C18" s="75">
        <f>Лист1!N149</f>
        <v>7594300</v>
      </c>
      <c r="D18" s="75">
        <f>Лист1!O149</f>
        <v>7594300</v>
      </c>
      <c r="E18" s="75">
        <f>Лист1!P149</f>
        <v>8237000</v>
      </c>
      <c r="F18" s="75">
        <f>Лист1!Q149</f>
        <v>7594300</v>
      </c>
      <c r="G18" s="75">
        <f>Лист1!R149</f>
        <v>7594300</v>
      </c>
      <c r="H18" s="75">
        <f>Лист1!S149</f>
        <v>7594300</v>
      </c>
    </row>
    <row r="19" spans="1:8" ht="30" x14ac:dyDescent="0.25">
      <c r="A19" s="66">
        <v>2120</v>
      </c>
      <c r="B19" s="66" t="s">
        <v>337</v>
      </c>
      <c r="C19" s="75">
        <f>Лист1!N194</f>
        <v>48067772</v>
      </c>
      <c r="D19" s="75">
        <f>Лист1!O194</f>
        <v>48048774.920000002</v>
      </c>
      <c r="E19" s="75">
        <f>Лист1!P194</f>
        <v>37060446</v>
      </c>
      <c r="F19" s="75">
        <f>Лист1!Q194</f>
        <v>37060446</v>
      </c>
      <c r="G19" s="75">
        <f>Лист1!R194</f>
        <v>36161741</v>
      </c>
      <c r="H19" s="75">
        <f>Лист1!S194</f>
        <v>36161741</v>
      </c>
    </row>
    <row r="20" spans="1:8" ht="30" x14ac:dyDescent="0.25">
      <c r="A20" s="66">
        <v>2121</v>
      </c>
      <c r="B20" s="66" t="s">
        <v>439</v>
      </c>
      <c r="C20" s="75">
        <f>Лист1!N199</f>
        <v>46028563.650000006</v>
      </c>
      <c r="D20" s="75">
        <f>Лист1!O199</f>
        <v>45627246.989999995</v>
      </c>
      <c r="E20" s="75">
        <f>Лист1!P199</f>
        <v>43999038</v>
      </c>
      <c r="F20" s="75">
        <f>Лист1!Q199</f>
        <v>43714038</v>
      </c>
      <c r="G20" s="75">
        <f>Лист1!R199</f>
        <v>39559407</v>
      </c>
      <c r="H20" s="75">
        <f>Лист1!S199</f>
        <v>39559407</v>
      </c>
    </row>
    <row r="21" spans="1:8" ht="45" x14ac:dyDescent="0.25">
      <c r="A21" s="66">
        <v>2124</v>
      </c>
      <c r="B21" s="66" t="s">
        <v>328</v>
      </c>
      <c r="C21" s="75">
        <f>Лист1!N175+Лист1!N152</f>
        <v>78802798.489999995</v>
      </c>
      <c r="D21" s="75">
        <f>Лист1!O175+Лист1!O152</f>
        <v>78716378.469999999</v>
      </c>
      <c r="E21" s="75">
        <f>Лист1!P175+Лист1!P152</f>
        <v>78452706</v>
      </c>
      <c r="F21" s="75">
        <f>Лист1!Q175+Лист1!Q152</f>
        <v>78441646</v>
      </c>
      <c r="G21" s="75">
        <f>Лист1!R175+Лист1!R152</f>
        <v>69998409</v>
      </c>
      <c r="H21" s="75">
        <f>Лист1!S175+Лист1!S152</f>
        <v>69998409</v>
      </c>
    </row>
    <row r="22" spans="1:8" ht="30" x14ac:dyDescent="0.25">
      <c r="A22" s="66">
        <v>2125</v>
      </c>
      <c r="B22" s="66" t="s">
        <v>271</v>
      </c>
      <c r="C22" s="75">
        <f>Лист1!N154</f>
        <v>73691.210000000006</v>
      </c>
      <c r="D22" s="75">
        <f>Лист1!O154</f>
        <v>73691.210000000006</v>
      </c>
      <c r="E22" s="75">
        <f>Лист1!P154</f>
        <v>73900</v>
      </c>
      <c r="F22" s="75">
        <f>Лист1!Q154</f>
        <v>37900</v>
      </c>
      <c r="G22" s="75">
        <f>Лист1!R154</f>
        <v>37900</v>
      </c>
      <c r="H22" s="75">
        <f>Лист1!S154</f>
        <v>37900</v>
      </c>
    </row>
    <row r="23" spans="1:8" x14ac:dyDescent="0.25">
      <c r="A23" s="66">
        <v>2126</v>
      </c>
      <c r="B23" s="66" t="s">
        <v>50</v>
      </c>
      <c r="C23" s="75">
        <f>Лист1!N14</f>
        <v>7242393.2000000002</v>
      </c>
      <c r="D23" s="75">
        <f>Лист1!O14</f>
        <v>7222795.2000000002</v>
      </c>
      <c r="E23" s="75">
        <f>Лист1!P14</f>
        <v>3755247</v>
      </c>
      <c r="F23" s="75">
        <f>Лист1!Q14</f>
        <v>3723747</v>
      </c>
      <c r="G23" s="75">
        <f>Лист1!R14</f>
        <v>3723747</v>
      </c>
      <c r="H23" s="75">
        <f>Лист1!S14</f>
        <v>3723747</v>
      </c>
    </row>
    <row r="24" spans="1:8" x14ac:dyDescent="0.25">
      <c r="A24" s="66">
        <v>2127</v>
      </c>
      <c r="B24" s="66" t="s">
        <v>440</v>
      </c>
      <c r="C24" s="75">
        <f>Лист1!N156</f>
        <v>703635.8</v>
      </c>
      <c r="D24" s="75">
        <f>Лист1!O156</f>
        <v>703635.8</v>
      </c>
      <c r="E24" s="75">
        <f>Лист1!P156</f>
        <v>700000</v>
      </c>
      <c r="F24" s="75">
        <f>Лист1!Q156</f>
        <v>700000</v>
      </c>
      <c r="G24" s="75">
        <f>Лист1!R156</f>
        <v>700000</v>
      </c>
      <c r="H24" s="75">
        <f>Лист1!S156</f>
        <v>700000</v>
      </c>
    </row>
    <row r="25" spans="1:8" x14ac:dyDescent="0.25">
      <c r="A25" s="66">
        <v>2128</v>
      </c>
      <c r="B25" s="66" t="s">
        <v>441</v>
      </c>
      <c r="C25" s="75">
        <f>Лист1!N158</f>
        <v>5609220.6200000001</v>
      </c>
      <c r="D25" s="75">
        <f>Лист1!O158</f>
        <v>5609218.2400000002</v>
      </c>
      <c r="E25" s="75">
        <f>Лист1!P158</f>
        <v>0</v>
      </c>
      <c r="F25" s="75">
        <f>Лист1!Q158</f>
        <v>0</v>
      </c>
      <c r="G25" s="75">
        <f>Лист1!R158</f>
        <v>0</v>
      </c>
      <c r="H25" s="75">
        <f>Лист1!S158</f>
        <v>0</v>
      </c>
    </row>
    <row r="26" spans="1:8" ht="165" x14ac:dyDescent="0.25">
      <c r="A26" s="66">
        <v>2129</v>
      </c>
      <c r="B26" s="66" t="s">
        <v>303</v>
      </c>
      <c r="C26" s="75">
        <f>Лист1!N161</f>
        <v>111985335.06</v>
      </c>
      <c r="D26" s="75">
        <f>Лист1!O161</f>
        <v>111784898.34</v>
      </c>
      <c r="E26" s="75">
        <f>Лист1!P161</f>
        <v>104922471</v>
      </c>
      <c r="F26" s="75">
        <f>Лист1!Q161</f>
        <v>86324843</v>
      </c>
      <c r="G26" s="75">
        <f>Лист1!R161</f>
        <v>41192043</v>
      </c>
      <c r="H26" s="75">
        <f>Лист1!S161</f>
        <v>41192043</v>
      </c>
    </row>
    <row r="27" spans="1:8" ht="180" x14ac:dyDescent="0.25">
      <c r="A27" s="66">
        <v>2130</v>
      </c>
      <c r="B27" s="66" t="s">
        <v>132</v>
      </c>
      <c r="C27" s="75">
        <f>Лист1!N56+Лист1!N211</f>
        <v>1432391.87</v>
      </c>
      <c r="D27" s="75">
        <f>Лист1!O56+Лист1!O211</f>
        <v>1432391.87</v>
      </c>
      <c r="E27" s="75">
        <f>Лист1!P56+Лист1!P211</f>
        <v>2776120</v>
      </c>
      <c r="F27" s="75">
        <f>Лист1!Q56+Лист1!Q211</f>
        <v>838600</v>
      </c>
      <c r="G27" s="75">
        <f>Лист1!R56+Лист1!R211</f>
        <v>539600</v>
      </c>
      <c r="H27" s="75">
        <f>Лист1!S56+Лист1!S211</f>
        <v>539600</v>
      </c>
    </row>
    <row r="28" spans="1:8" ht="30" x14ac:dyDescent="0.25">
      <c r="A28" s="66">
        <v>2131</v>
      </c>
      <c r="B28" s="66" t="s">
        <v>442</v>
      </c>
      <c r="C28" s="75">
        <f>Лист1!N213</f>
        <v>280000</v>
      </c>
      <c r="D28" s="75">
        <f>Лист1!O213</f>
        <v>277500</v>
      </c>
      <c r="E28" s="75">
        <f>Лист1!P213</f>
        <v>290000</v>
      </c>
      <c r="F28" s="75">
        <f>Лист1!Q213</f>
        <v>100000</v>
      </c>
      <c r="G28" s="75">
        <f>Лист1!R213</f>
        <v>0</v>
      </c>
      <c r="H28" s="75">
        <f>Лист1!S213</f>
        <v>0</v>
      </c>
    </row>
    <row r="29" spans="1:8" ht="61.5" customHeight="1" x14ac:dyDescent="0.25">
      <c r="A29" s="66">
        <v>2138</v>
      </c>
      <c r="B29" s="66" t="s">
        <v>443</v>
      </c>
      <c r="C29" s="75">
        <f>Лист1!N215+Лист1!N17</f>
        <v>5846598.5800000001</v>
      </c>
      <c r="D29" s="75">
        <f>Лист1!O215+Лист1!O17</f>
        <v>5845871.1100000003</v>
      </c>
      <c r="E29" s="75">
        <f>Лист1!P215+Лист1!P17</f>
        <v>299500</v>
      </c>
      <c r="F29" s="75">
        <f>Лист1!Q215+Лист1!Q17</f>
        <v>299500</v>
      </c>
      <c r="G29" s="75">
        <f>Лист1!R215+Лист1!R17</f>
        <v>299500</v>
      </c>
      <c r="H29" s="75">
        <f>Лист1!S215+Лист1!S17</f>
        <v>299500</v>
      </c>
    </row>
    <row r="30" spans="1:8" ht="30" x14ac:dyDescent="0.25">
      <c r="A30" s="66">
        <v>2139</v>
      </c>
      <c r="B30" s="66" t="s">
        <v>320</v>
      </c>
      <c r="C30" s="75">
        <f>Лист1!N181</f>
        <v>17177798.780000001</v>
      </c>
      <c r="D30" s="75">
        <f>Лист1!O181</f>
        <v>16799118.780000001</v>
      </c>
      <c r="E30" s="75">
        <f>Лист1!P181</f>
        <v>21936684</v>
      </c>
      <c r="F30" s="75">
        <f>Лист1!Q181</f>
        <v>19463234</v>
      </c>
      <c r="G30" s="75">
        <f>Лист1!R181</f>
        <v>19362374</v>
      </c>
      <c r="H30" s="75">
        <f>Лист1!S181</f>
        <v>19362374</v>
      </c>
    </row>
    <row r="31" spans="1:8" ht="30" x14ac:dyDescent="0.25">
      <c r="A31" s="95">
        <v>2141</v>
      </c>
      <c r="B31" s="95" t="str">
        <f>Лист1!B36</f>
        <v>поддержка деятельности некоммерческих организаций, за исключением социально ориентированных некоммерческих организаций</v>
      </c>
      <c r="C31" s="75">
        <f>Лист1!N36</f>
        <v>223770</v>
      </c>
      <c r="D31" s="75">
        <f>Лист1!O36</f>
        <v>223770</v>
      </c>
      <c r="E31" s="75">
        <f>Лист1!P36</f>
        <v>320101</v>
      </c>
      <c r="F31" s="75">
        <f>Лист1!Q36</f>
        <v>320101</v>
      </c>
      <c r="G31" s="75">
        <f>Лист1!R36</f>
        <v>320101</v>
      </c>
      <c r="H31" s="75">
        <f>Лист1!S36</f>
        <v>320101</v>
      </c>
    </row>
    <row r="32" spans="1:8" ht="24" customHeight="1" x14ac:dyDescent="0.25">
      <c r="A32" s="66">
        <v>2201</v>
      </c>
      <c r="B32" s="66" t="str">
        <f>Лист1!B28</f>
        <v xml:space="preserve">финансирование органов местного самоуправления  </v>
      </c>
      <c r="C32" s="75">
        <f>Лист1!N28+Лист1!N105+Лист1!N126+Лист1!N165+Лист1!N185+Лист1!N204+Лист1!N220+Лист1!N224</f>
        <v>77471224.069999993</v>
      </c>
      <c r="D32" s="75">
        <f>Лист1!O28+Лист1!O105+Лист1!O126+Лист1!O165+Лист1!O185+Лист1!O204+Лист1!O220+Лист1!O224</f>
        <v>77241166.61999999</v>
      </c>
      <c r="E32" s="75">
        <f>Лист1!P28+Лист1!P105+Лист1!P126+Лист1!P165+Лист1!P185+Лист1!P204+Лист1!P220+Лист1!P224</f>
        <v>90408560</v>
      </c>
      <c r="F32" s="75">
        <f>Лист1!Q28+Лист1!Q105+Лист1!Q126+Лист1!Q165+Лист1!Q185+Лист1!Q204+Лист1!Q220+Лист1!Q224</f>
        <v>89717665</v>
      </c>
      <c r="G32" s="75">
        <f>Лист1!R28+Лист1!R105+Лист1!R126+Лист1!R165+Лист1!R185+Лист1!R204+Лист1!R220+Лист1!R224</f>
        <v>86044938</v>
      </c>
      <c r="H32" s="75">
        <f>Лист1!S28+Лист1!S105+Лист1!S126+Лист1!S165+Лист1!S185+Лист1!S204+Лист1!S220+Лист1!S224</f>
        <v>86044938</v>
      </c>
    </row>
    <row r="33" spans="1:8" x14ac:dyDescent="0.25">
      <c r="A33" s="66">
        <v>2202</v>
      </c>
      <c r="B33" s="66" t="s">
        <v>444</v>
      </c>
      <c r="C33" s="75">
        <f>Лист1!N76</f>
        <v>0</v>
      </c>
      <c r="D33" s="75">
        <f>Лист1!O76</f>
        <v>0</v>
      </c>
      <c r="E33" s="75">
        <f>Лист1!P76</f>
        <v>0</v>
      </c>
      <c r="F33" s="75">
        <f>Лист1!Q76</f>
        <v>0</v>
      </c>
      <c r="G33" s="75">
        <f>Лист1!R76</f>
        <v>0</v>
      </c>
      <c r="H33" s="75">
        <f>Лист1!S76</f>
        <v>0</v>
      </c>
    </row>
    <row r="34" spans="1:8" ht="60" x14ac:dyDescent="0.25">
      <c r="A34" s="67">
        <v>2206</v>
      </c>
      <c r="B34" s="66" t="s">
        <v>431</v>
      </c>
      <c r="C34" s="75">
        <f>Лист1!N32+Лист1!N107+Лист1!N167+Лист1!N187</f>
        <v>80349429.25</v>
      </c>
      <c r="D34" s="75">
        <f>Лист1!O32+Лист1!O107+Лист1!O167+Лист1!O187</f>
        <v>80232662.310000002</v>
      </c>
      <c r="E34" s="75">
        <f>Лист1!P32+Лист1!P107+Лист1!P167+Лист1!P187</f>
        <v>100162401</v>
      </c>
      <c r="F34" s="75">
        <f>Лист1!Q32+Лист1!Q107+Лист1!Q167+Лист1!Q187</f>
        <v>100153401</v>
      </c>
      <c r="G34" s="75">
        <f>Лист1!R32+Лист1!R107+Лист1!R167+Лист1!R187</f>
        <v>100059492</v>
      </c>
      <c r="H34" s="75">
        <f>Лист1!S32+Лист1!S107+Лист1!S167+Лист1!S187</f>
        <v>100059492</v>
      </c>
    </row>
    <row r="35" spans="1:8" ht="75" x14ac:dyDescent="0.25">
      <c r="A35" s="66">
        <v>2211</v>
      </c>
      <c r="B35" s="95" t="s">
        <v>446</v>
      </c>
      <c r="C35" s="75">
        <f>Лист1!N34</f>
        <v>0</v>
      </c>
      <c r="D35" s="75">
        <f>Лист1!O34</f>
        <v>0</v>
      </c>
      <c r="E35" s="75">
        <f>Лист1!P34</f>
        <v>0</v>
      </c>
      <c r="F35" s="75">
        <f>Лист1!Q34</f>
        <v>0</v>
      </c>
      <c r="G35" s="75">
        <f>Лист1!R34</f>
        <v>0</v>
      </c>
      <c r="H35" s="75">
        <f>Лист1!S34</f>
        <v>0</v>
      </c>
    </row>
    <row r="36" spans="1:8" ht="30" x14ac:dyDescent="0.25">
      <c r="A36" s="95">
        <v>2218</v>
      </c>
      <c r="B36" s="95" t="s">
        <v>401</v>
      </c>
      <c r="C36" s="75">
        <f>Лист1!N128</f>
        <v>1243315.3600000001</v>
      </c>
      <c r="D36" s="75">
        <f>Лист1!O128</f>
        <v>1243315.3600000001</v>
      </c>
      <c r="E36" s="75">
        <f>Лист1!P128</f>
        <v>0</v>
      </c>
      <c r="F36" s="75">
        <f>Лист1!Q128</f>
        <v>0</v>
      </c>
      <c r="G36" s="75">
        <f>Лист1!R128</f>
        <v>0</v>
      </c>
      <c r="H36" s="75">
        <f>Лист1!S128</f>
        <v>0</v>
      </c>
    </row>
    <row r="37" spans="1:8" ht="57" x14ac:dyDescent="0.25">
      <c r="A37" s="17" t="s">
        <v>68</v>
      </c>
      <c r="B37" s="17" t="s">
        <v>67</v>
      </c>
      <c r="C37" s="76">
        <f t="shared" ref="C37:H37" si="1">SUM(C38:C47)</f>
        <v>1162147306.7599998</v>
      </c>
      <c r="D37" s="76">
        <f t="shared" si="1"/>
        <v>1151417067.0799999</v>
      </c>
      <c r="E37" s="76">
        <f t="shared" si="1"/>
        <v>1086426600</v>
      </c>
      <c r="F37" s="76">
        <f t="shared" si="1"/>
        <v>1117466400</v>
      </c>
      <c r="G37" s="76">
        <f t="shared" si="1"/>
        <v>1080584700</v>
      </c>
      <c r="H37" s="76">
        <f t="shared" si="1"/>
        <v>1080584700</v>
      </c>
    </row>
    <row r="38" spans="1:8" x14ac:dyDescent="0.25">
      <c r="A38" s="66">
        <v>2603</v>
      </c>
      <c r="B38" s="66" t="s">
        <v>433</v>
      </c>
      <c r="C38" s="75">
        <f>Лист1!N45</f>
        <v>44200</v>
      </c>
      <c r="D38" s="75">
        <f>Лист1!O45</f>
        <v>44200</v>
      </c>
      <c r="E38" s="75">
        <f>Лист1!P45</f>
        <v>50100</v>
      </c>
      <c r="F38" s="75">
        <f>Лист1!Q45</f>
        <v>391600</v>
      </c>
      <c r="G38" s="75">
        <f>Лист1!R45</f>
        <v>0</v>
      </c>
      <c r="H38" s="75">
        <f>Лист1!S45</f>
        <v>0</v>
      </c>
    </row>
    <row r="39" spans="1:8" x14ac:dyDescent="0.25">
      <c r="A39" s="10">
        <v>2605</v>
      </c>
      <c r="B39" s="10" t="s">
        <v>432</v>
      </c>
      <c r="C39" s="75">
        <f>Лист1!N38</f>
        <v>243180</v>
      </c>
      <c r="D39" s="75">
        <f>Лист1!O38</f>
        <v>243180</v>
      </c>
      <c r="E39" s="75">
        <f>Лист1!P38</f>
        <v>286500</v>
      </c>
      <c r="F39" s="75">
        <f>Лист1!Q38</f>
        <v>286500</v>
      </c>
      <c r="G39" s="75">
        <f>Лист1!R38</f>
        <v>286500</v>
      </c>
      <c r="H39" s="75">
        <f>Лист1!S38</f>
        <v>286500</v>
      </c>
    </row>
    <row r="40" spans="1:8" ht="135" x14ac:dyDescent="0.25">
      <c r="A40" s="10">
        <v>2622</v>
      </c>
      <c r="B40" s="10" t="s">
        <v>447</v>
      </c>
      <c r="C40" s="75">
        <f>Лист1!N110+Лист1!N112+Лист1!N117+Лист1!N119</f>
        <v>873103979.58999991</v>
      </c>
      <c r="D40" s="75">
        <f>Лист1!O110+Лист1!O112+Лист1!O117+Лист1!O119</f>
        <v>871497756.09000003</v>
      </c>
      <c r="E40" s="75">
        <f>Лист1!P110+Лист1!P112+Лист1!P117+Лист1!P119</f>
        <v>954841100</v>
      </c>
      <c r="F40" s="75">
        <f>Лист1!Q110+Лист1!Q112+Лист1!Q117+Лист1!Q119</f>
        <v>951039300</v>
      </c>
      <c r="G40" s="75">
        <f>Лист1!R110+Лист1!R112+Лист1!R117+Лист1!R119</f>
        <v>956922600</v>
      </c>
      <c r="H40" s="75">
        <f>Лист1!S110+Лист1!S112+Лист1!S117+Лист1!S119</f>
        <v>956922600</v>
      </c>
    </row>
    <row r="41" spans="1:8" ht="30" x14ac:dyDescent="0.25">
      <c r="A41" s="66">
        <v>2628</v>
      </c>
      <c r="B41" s="66" t="s">
        <v>434</v>
      </c>
      <c r="C41" s="75">
        <f>Лист1!N63</f>
        <v>56227800</v>
      </c>
      <c r="D41" s="75">
        <f>Лист1!O63</f>
        <v>56224150</v>
      </c>
      <c r="E41" s="75">
        <f>Лист1!P63</f>
        <v>67101600</v>
      </c>
      <c r="F41" s="75">
        <f>Лист1!Q63</f>
        <v>77793100</v>
      </c>
      <c r="G41" s="75">
        <f>Лист1!R63</f>
        <v>35419700</v>
      </c>
      <c r="H41" s="75">
        <f>Лист1!S63</f>
        <v>35419700</v>
      </c>
    </row>
    <row r="42" spans="1:8" ht="180" x14ac:dyDescent="0.25">
      <c r="A42" s="10">
        <v>2640</v>
      </c>
      <c r="B42" s="10" t="s">
        <v>448</v>
      </c>
      <c r="C42" s="75">
        <f>Лист1!N116+Лист1!N132+Лист1!N134+Лист1!N135</f>
        <v>130825406.76000001</v>
      </c>
      <c r="D42" s="75">
        <f>Лист1!O116+Лист1!O132+Лист1!O134+Лист1!O135</f>
        <v>130783337.18000001</v>
      </c>
      <c r="E42" s="75">
        <f>Лист1!P116+Лист1!P132+Лист1!P134+Лист1!P135</f>
        <v>3042700</v>
      </c>
      <c r="F42" s="75">
        <f>Лист1!Q116+Лист1!Q132+Лист1!Q134+Лист1!Q135</f>
        <v>3042700</v>
      </c>
      <c r="G42" s="75">
        <f>Лист1!R116+Лист1!R132+Лист1!R134+Лист1!R135</f>
        <v>3042700</v>
      </c>
      <c r="H42" s="75">
        <f>Лист1!S116+Лист1!S132+Лист1!S134+Лист1!S135</f>
        <v>3042700</v>
      </c>
    </row>
    <row r="43" spans="1:8" ht="75" x14ac:dyDescent="0.25">
      <c r="A43" s="66">
        <v>2641</v>
      </c>
      <c r="B43" s="66" t="s">
        <v>449</v>
      </c>
      <c r="C43" s="75">
        <f>Лист1!N39+Лист1!N41+Лист1!N43</f>
        <v>2740500</v>
      </c>
      <c r="D43" s="75">
        <f>Лист1!O39+Лист1!O41+Лист1!O43</f>
        <v>2672382.7599999998</v>
      </c>
      <c r="E43" s="75">
        <f>Лист1!P39+Лист1!P41+Лист1!P43</f>
        <v>3528600</v>
      </c>
      <c r="F43" s="75">
        <f>Лист1!Q39+Лист1!Q41+Лист1!Q43</f>
        <v>3528600</v>
      </c>
      <c r="G43" s="75">
        <f>Лист1!R39+Лист1!R41+Лист1!R43</f>
        <v>3528600</v>
      </c>
      <c r="H43" s="75">
        <f>Лист1!S39+Лист1!S41+Лист1!S43</f>
        <v>3528600</v>
      </c>
    </row>
    <row r="44" spans="1:8" x14ac:dyDescent="0.25">
      <c r="A44" s="66">
        <v>2642</v>
      </c>
      <c r="B44" s="10" t="s">
        <v>435</v>
      </c>
      <c r="C44" s="75">
        <f>Лист1!N123</f>
        <v>6990340.4100000001</v>
      </c>
      <c r="D44" s="75">
        <f>Лист1!O123</f>
        <v>6973846.0599999996</v>
      </c>
      <c r="E44" s="75">
        <f>Лист1!P123</f>
        <v>9309100</v>
      </c>
      <c r="F44" s="75">
        <f>Лист1!Q123</f>
        <v>9309100</v>
      </c>
      <c r="G44" s="75">
        <f>Лист1!R123</f>
        <v>9309100</v>
      </c>
      <c r="H44" s="75">
        <f>Лист1!S123</f>
        <v>9309100</v>
      </c>
    </row>
    <row r="45" spans="1:8" ht="105" x14ac:dyDescent="0.25">
      <c r="A45" s="110">
        <v>2643</v>
      </c>
      <c r="B45" s="111" t="s">
        <v>454</v>
      </c>
      <c r="C45" s="75">
        <f>Лист1!N121</f>
        <v>11602700</v>
      </c>
      <c r="D45" s="75">
        <f>Лист1!O121</f>
        <v>11602672.800000001</v>
      </c>
      <c r="E45" s="75">
        <f>Лист1!P121</f>
        <v>14832500</v>
      </c>
      <c r="F45" s="75">
        <f>Лист1!Q121</f>
        <v>14832500</v>
      </c>
      <c r="G45" s="75">
        <f>Лист1!R121</f>
        <v>14832500</v>
      </c>
      <c r="H45" s="75">
        <f>Лист1!S121</f>
        <v>14832500</v>
      </c>
    </row>
    <row r="46" spans="1:8" ht="60" x14ac:dyDescent="0.25">
      <c r="A46" s="10">
        <v>2660</v>
      </c>
      <c r="B46" s="10" t="s">
        <v>437</v>
      </c>
      <c r="C46" s="75">
        <f>Лист1!N171</f>
        <v>1216300</v>
      </c>
      <c r="D46" s="75">
        <f>Лист1!O171</f>
        <v>1216300</v>
      </c>
      <c r="E46" s="75">
        <f>Лист1!P171</f>
        <v>2084900</v>
      </c>
      <c r="F46" s="75">
        <f>Лист1!Q171</f>
        <v>2084900</v>
      </c>
      <c r="G46" s="75">
        <f>Лист1!R171</f>
        <v>2084900</v>
      </c>
      <c r="H46" s="75">
        <f>Лист1!S171</f>
        <v>2084900</v>
      </c>
    </row>
    <row r="47" spans="1:8" ht="45" x14ac:dyDescent="0.25">
      <c r="A47" s="66">
        <v>2670</v>
      </c>
      <c r="B47" s="66" t="s">
        <v>436</v>
      </c>
      <c r="C47" s="75">
        <f>Лист1!N170</f>
        <v>79152900</v>
      </c>
      <c r="D47" s="75">
        <f>Лист1!O170</f>
        <v>70159242.189999998</v>
      </c>
      <c r="E47" s="75">
        <f>Лист1!P170</f>
        <v>31349500</v>
      </c>
      <c r="F47" s="75">
        <f>Лист1!Q170</f>
        <v>55158100</v>
      </c>
      <c r="G47" s="75">
        <f>Лист1!R170</f>
        <v>55158100</v>
      </c>
      <c r="H47" s="75">
        <f>Лист1!S170</f>
        <v>55158100</v>
      </c>
    </row>
    <row r="48" spans="1:8" x14ac:dyDescent="0.25">
      <c r="A48" s="22"/>
      <c r="B48" s="78" t="s">
        <v>425</v>
      </c>
      <c r="C48" s="76">
        <f>C8+C37</f>
        <v>2568463990.8199992</v>
      </c>
      <c r="D48" s="76">
        <f>D37+D8</f>
        <v>2490393629.6999998</v>
      </c>
      <c r="E48" s="76">
        <f>E37+E8</f>
        <v>2277090995</v>
      </c>
      <c r="F48" s="76">
        <f>F37+F8</f>
        <v>2406725868</v>
      </c>
      <c r="G48" s="76">
        <f>G37+G8</f>
        <v>2123810001</v>
      </c>
      <c r="H48" s="76">
        <f>H37+H8</f>
        <v>2123810001</v>
      </c>
    </row>
    <row r="49" spans="2:8" x14ac:dyDescent="0.25">
      <c r="B49" s="45" t="s">
        <v>450</v>
      </c>
      <c r="C49" s="57"/>
      <c r="D49" s="57"/>
      <c r="E49" s="57"/>
      <c r="F49" s="57"/>
      <c r="G49" s="57"/>
      <c r="H49" s="57"/>
    </row>
    <row r="50" spans="2:8" x14ac:dyDescent="0.25">
      <c r="C50" s="77">
        <f>C48-C49</f>
        <v>2568463990.8199992</v>
      </c>
      <c r="D50" s="77">
        <f t="shared" ref="D50:H50" si="2">D48-D49</f>
        <v>2490393629.6999998</v>
      </c>
      <c r="E50" s="77">
        <f t="shared" si="2"/>
        <v>2277090995</v>
      </c>
      <c r="F50" s="77">
        <f t="shared" si="2"/>
        <v>2406725868</v>
      </c>
      <c r="G50" s="77">
        <f t="shared" si="2"/>
        <v>2123810001</v>
      </c>
      <c r="H50" s="77">
        <f t="shared" si="2"/>
        <v>2123810001</v>
      </c>
    </row>
    <row r="52" spans="2:8" x14ac:dyDescent="0.25">
      <c r="C52" s="77">
        <v>2197002039.6799998</v>
      </c>
      <c r="D52" s="77">
        <v>2158639125.7800002</v>
      </c>
      <c r="E52" s="77">
        <v>2103817654.3</v>
      </c>
      <c r="F52" s="77">
        <v>1977338403</v>
      </c>
      <c r="G52" s="77">
        <v>1943385003</v>
      </c>
      <c r="H52" s="77">
        <v>1943385003</v>
      </c>
    </row>
    <row r="53" spans="2:8" x14ac:dyDescent="0.25">
      <c r="C53" s="77">
        <f>C50-C52</f>
        <v>371461951.13999939</v>
      </c>
      <c r="D53" s="77">
        <f t="shared" ref="D53:H53" si="3">D50-D52</f>
        <v>331754503.9199996</v>
      </c>
      <c r="E53" s="77">
        <f t="shared" si="3"/>
        <v>173273340.70000005</v>
      </c>
      <c r="F53" s="77">
        <f t="shared" si="3"/>
        <v>429387465</v>
      </c>
      <c r="G53" s="77">
        <f t="shared" si="3"/>
        <v>180424998</v>
      </c>
      <c r="H53" s="77">
        <f t="shared" si="3"/>
        <v>180424998</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2020-11-11T08:30:30Z</dcterms:modified>
</cp:coreProperties>
</file>