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3920" windowHeight="12705"/>
  </bookViews>
  <sheets>
    <sheet name="Лист1" sheetId="1" r:id="rId1"/>
    <sheet name="Лист2" sheetId="2" r:id="rId2"/>
    <sheet name="Лист3" sheetId="3" r:id="rId3"/>
  </sheets>
  <calcPr calcId="145621"/>
</workbook>
</file>

<file path=xl/calcChain.xml><?xml version="1.0" encoding="utf-8"?>
<calcChain xmlns="http://schemas.openxmlformats.org/spreadsheetml/2006/main">
  <c r="R169" i="1" l="1"/>
  <c r="Q169" i="1"/>
  <c r="P169" i="1"/>
  <c r="S166" i="1"/>
  <c r="R166" i="1"/>
  <c r="Q166" i="1"/>
  <c r="P166" i="1"/>
  <c r="R189" i="1" l="1"/>
  <c r="Q189" i="1"/>
  <c r="P189" i="1"/>
  <c r="S159" i="1" l="1"/>
  <c r="R159" i="1"/>
  <c r="Q159" i="1"/>
  <c r="P159" i="1"/>
  <c r="R156" i="1" l="1"/>
  <c r="Q156" i="1"/>
  <c r="P156" i="1"/>
  <c r="S145" i="1"/>
  <c r="R145" i="1"/>
  <c r="Q145" i="1"/>
  <c r="P145" i="1"/>
  <c r="P123" i="1"/>
  <c r="R118" i="1"/>
  <c r="Q118" i="1"/>
  <c r="P118" i="1"/>
  <c r="R116" i="1"/>
  <c r="Q116" i="1"/>
  <c r="P116" i="1"/>
  <c r="E19" i="3"/>
  <c r="E18" i="3"/>
  <c r="D18" i="3"/>
  <c r="D19" i="3" s="1"/>
  <c r="C19" i="3"/>
  <c r="C18" i="3"/>
  <c r="R76" i="1"/>
  <c r="Q76" i="1"/>
  <c r="P76" i="1"/>
  <c r="R66" i="1"/>
  <c r="Q66" i="1"/>
  <c r="P66" i="1"/>
  <c r="R60" i="1"/>
  <c r="Q60" i="1"/>
  <c r="P60" i="1"/>
  <c r="R56" i="1"/>
  <c r="Q56" i="1"/>
  <c r="P56" i="1"/>
  <c r="P48" i="1"/>
  <c r="S25" i="1"/>
  <c r="R26" i="1"/>
  <c r="Q26" i="1"/>
  <c r="P26" i="1"/>
  <c r="R11" i="1"/>
  <c r="Q11" i="1"/>
  <c r="P11" i="1"/>
  <c r="O189" i="1" l="1"/>
  <c r="N189" i="1"/>
  <c r="O169" i="1"/>
  <c r="N169" i="1"/>
  <c r="O166" i="1"/>
  <c r="N166" i="1"/>
  <c r="O159" i="1"/>
  <c r="N159" i="1"/>
  <c r="O126" i="1"/>
  <c r="N126" i="1"/>
  <c r="O152" i="1"/>
  <c r="N152" i="1"/>
  <c r="O139" i="1"/>
  <c r="O145" i="1" s="1"/>
  <c r="N139" i="1"/>
  <c r="N145" i="1" s="1"/>
  <c r="O156" i="1"/>
  <c r="N156" i="1"/>
  <c r="S154" i="1"/>
  <c r="O150" i="1"/>
  <c r="N150" i="1"/>
  <c r="O131" i="1"/>
  <c r="N131" i="1"/>
  <c r="O123" i="1"/>
  <c r="N123" i="1"/>
  <c r="O118" i="1"/>
  <c r="N118" i="1"/>
  <c r="O116" i="1"/>
  <c r="N116" i="1"/>
  <c r="O76" i="1"/>
  <c r="N76" i="1"/>
  <c r="O60" i="1"/>
  <c r="N60" i="1"/>
  <c r="O56" i="1"/>
  <c r="N56" i="1"/>
  <c r="O48" i="1"/>
  <c r="N48" i="1"/>
  <c r="S10" i="1"/>
  <c r="R10" i="1"/>
  <c r="Q10" i="1"/>
  <c r="O33" i="1"/>
  <c r="N33" i="1"/>
  <c r="O26" i="1"/>
  <c r="N26" i="1"/>
  <c r="O11" i="1"/>
  <c r="O10" i="1" s="1"/>
  <c r="N11" i="1"/>
  <c r="N10" i="1" s="1"/>
  <c r="R154" i="1" l="1"/>
  <c r="Q154" i="1"/>
  <c r="P154" i="1"/>
  <c r="P25" i="1" l="1"/>
  <c r="P10" i="1"/>
  <c r="S122" i="1" l="1"/>
  <c r="R180" i="1" l="1"/>
  <c r="O158" i="1" l="1"/>
  <c r="N158" i="1"/>
  <c r="N122" i="1" l="1"/>
  <c r="O122" i="1"/>
  <c r="O25" i="1"/>
  <c r="N25" i="1"/>
  <c r="P180" i="1" l="1"/>
  <c r="Q158" i="1"/>
  <c r="P158" i="1"/>
  <c r="P122" i="1"/>
  <c r="P59" i="1" l="1"/>
  <c r="S33" i="1"/>
  <c r="R33" i="1"/>
  <c r="Q33" i="1"/>
  <c r="P33" i="1"/>
  <c r="O35" i="1" l="1"/>
  <c r="N35" i="1"/>
  <c r="S35" i="1"/>
  <c r="R35" i="1"/>
  <c r="Q35" i="1"/>
  <c r="P35" i="1"/>
  <c r="S158" i="1" l="1"/>
  <c r="R158" i="1"/>
  <c r="R122" i="1" l="1"/>
  <c r="Q122" i="1"/>
  <c r="R25" i="1" l="1"/>
  <c r="Q25" i="1"/>
  <c r="N174" i="1" l="1"/>
  <c r="S104" i="1" l="1"/>
  <c r="R104" i="1"/>
  <c r="Q104" i="1"/>
  <c r="P104" i="1"/>
  <c r="O104" i="1"/>
  <c r="N104" i="1"/>
  <c r="S86" i="1"/>
  <c r="R86" i="1"/>
  <c r="Q86" i="1" l="1"/>
  <c r="S218" i="1" l="1"/>
  <c r="R218" i="1"/>
  <c r="Q218" i="1"/>
  <c r="P218" i="1"/>
  <c r="O218" i="1"/>
  <c r="N218" i="1"/>
  <c r="R224" i="1"/>
  <c r="Q224" i="1"/>
  <c r="P86" i="1" l="1"/>
  <c r="S108" i="1"/>
  <c r="R108" i="1"/>
  <c r="Q108" i="1"/>
  <c r="P108" i="1"/>
  <c r="O108" i="1"/>
  <c r="N108" i="1"/>
  <c r="S115" i="1"/>
  <c r="S220" i="1" s="1"/>
  <c r="R115" i="1"/>
  <c r="R220" i="1" s="1"/>
  <c r="Q115" i="1"/>
  <c r="Q220" i="1" s="1"/>
  <c r="P115" i="1"/>
  <c r="P220" i="1" s="1"/>
  <c r="P85" i="1" l="1"/>
  <c r="O115" i="1" l="1"/>
  <c r="O220" i="1" s="1"/>
  <c r="N115" i="1"/>
  <c r="N220" i="1" s="1"/>
  <c r="S63" i="1" l="1"/>
  <c r="R63" i="1"/>
  <c r="Q63" i="1"/>
  <c r="P63" i="1"/>
  <c r="O63" i="1"/>
  <c r="N63" i="1"/>
  <c r="O65" i="1" l="1"/>
  <c r="O86" i="1" l="1"/>
  <c r="O85" i="1" s="1"/>
  <c r="N86" i="1"/>
  <c r="N85" i="1" s="1"/>
  <c r="N65" i="1"/>
  <c r="S197" i="1" l="1"/>
  <c r="R197" i="1"/>
  <c r="Q197" i="1"/>
  <c r="P197" i="1"/>
  <c r="O197" i="1"/>
  <c r="N197" i="1"/>
  <c r="S224" i="1" l="1"/>
  <c r="S65" i="1" l="1"/>
  <c r="P65" i="1" l="1"/>
  <c r="R65" i="1"/>
  <c r="Q65" i="1"/>
  <c r="N47" i="1" l="1"/>
  <c r="S55" i="1" l="1"/>
  <c r="R55" i="1"/>
  <c r="Q55" i="1"/>
  <c r="P55" i="1"/>
  <c r="O55" i="1"/>
  <c r="N55" i="1"/>
  <c r="H21" i="2" l="1"/>
  <c r="G21" i="2"/>
  <c r="F21" i="2"/>
  <c r="E21" i="2"/>
  <c r="D21" i="2"/>
  <c r="C21" i="2"/>
  <c r="H34" i="2"/>
  <c r="G34" i="2"/>
  <c r="F34" i="2"/>
  <c r="E34" i="2"/>
  <c r="D34" i="2"/>
  <c r="C34" i="2"/>
  <c r="H9" i="2"/>
  <c r="G9" i="2"/>
  <c r="F9" i="2"/>
  <c r="E9" i="2"/>
  <c r="D9" i="2"/>
  <c r="C9" i="2"/>
  <c r="H13" i="2"/>
  <c r="G13" i="2"/>
  <c r="F13" i="2"/>
  <c r="H12" i="2"/>
  <c r="G12" i="2"/>
  <c r="F12" i="2"/>
  <c r="E12" i="2"/>
  <c r="D12" i="2"/>
  <c r="C12" i="2"/>
  <c r="H11" i="2"/>
  <c r="G11" i="2"/>
  <c r="F11" i="2"/>
  <c r="D11" i="2"/>
  <c r="C11" i="2"/>
  <c r="H10" i="2"/>
  <c r="G10" i="2"/>
  <c r="F10" i="2"/>
  <c r="E10" i="2"/>
  <c r="D10" i="2"/>
  <c r="C10" i="2"/>
  <c r="H26" i="2" l="1"/>
  <c r="G26" i="2"/>
  <c r="F26" i="2"/>
  <c r="E11" i="2" l="1"/>
  <c r="E26" i="2"/>
  <c r="H17" i="2" l="1"/>
  <c r="G32" i="2"/>
  <c r="F32" i="2"/>
  <c r="E32" i="2"/>
  <c r="E13" i="2"/>
  <c r="D26" i="2" l="1"/>
  <c r="D17" i="2"/>
  <c r="C17" i="2"/>
  <c r="C26" i="2" l="1"/>
  <c r="D32" i="2"/>
  <c r="C32" i="2"/>
  <c r="D13" i="2"/>
  <c r="C13" i="2"/>
  <c r="H32" i="2" l="1"/>
  <c r="S174" i="1" l="1"/>
  <c r="R174" i="1"/>
  <c r="Q174" i="1"/>
  <c r="P174" i="1"/>
  <c r="P157" i="1" s="1"/>
  <c r="O174" i="1"/>
  <c r="H36" i="2" l="1"/>
  <c r="G36" i="2"/>
  <c r="F36" i="2"/>
  <c r="E36" i="2"/>
  <c r="D36" i="2"/>
  <c r="C36" i="2"/>
  <c r="H35" i="2"/>
  <c r="G35" i="2"/>
  <c r="F35" i="2"/>
  <c r="E35" i="2"/>
  <c r="D35" i="2"/>
  <c r="C35" i="2"/>
  <c r="H33" i="2"/>
  <c r="G33" i="2"/>
  <c r="F33" i="2"/>
  <c r="E33" i="2"/>
  <c r="D33" i="2"/>
  <c r="C33" i="2"/>
  <c r="B32" i="2"/>
  <c r="S205" i="1"/>
  <c r="S196" i="1" s="1"/>
  <c r="R205" i="1"/>
  <c r="R196" i="1" s="1"/>
  <c r="Q205" i="1"/>
  <c r="Q196" i="1" s="1"/>
  <c r="P205" i="1"/>
  <c r="O205" i="1"/>
  <c r="N205" i="1"/>
  <c r="P209" i="1"/>
  <c r="Q209" i="1"/>
  <c r="S180" i="1"/>
  <c r="S193" i="1"/>
  <c r="R193" i="1"/>
  <c r="Q193" i="1"/>
  <c r="P193" i="1"/>
  <c r="P179" i="1" s="1"/>
  <c r="O193" i="1"/>
  <c r="N193" i="1"/>
  <c r="O157" i="1"/>
  <c r="S149" i="1"/>
  <c r="R149" i="1"/>
  <c r="Q149" i="1"/>
  <c r="P149" i="1"/>
  <c r="O149" i="1"/>
  <c r="N149" i="1"/>
  <c r="S85" i="1"/>
  <c r="F17" i="2"/>
  <c r="E17" i="2"/>
  <c r="P9" i="1" l="1"/>
  <c r="Q9" i="1"/>
  <c r="R9" i="1"/>
  <c r="S9" i="1"/>
  <c r="N9" i="1"/>
  <c r="P208" i="1"/>
  <c r="Q208" i="1"/>
  <c r="G17" i="2"/>
  <c r="S179" i="1"/>
  <c r="N157" i="1"/>
  <c r="R62" i="1"/>
  <c r="P62" i="1"/>
  <c r="S62" i="1"/>
  <c r="H45" i="2"/>
  <c r="G45" i="2"/>
  <c r="F45" i="2"/>
  <c r="E45" i="2"/>
  <c r="D45" i="2"/>
  <c r="C45" i="2"/>
  <c r="Q85" i="1" l="1"/>
  <c r="R85" i="1"/>
  <c r="O62" i="1" l="1"/>
  <c r="N62" i="1"/>
  <c r="H31" i="2" l="1"/>
  <c r="G31" i="2"/>
  <c r="F31" i="2"/>
  <c r="E31" i="2"/>
  <c r="D31" i="2"/>
  <c r="C31" i="2"/>
  <c r="B31" i="2"/>
  <c r="H47" i="2"/>
  <c r="G47" i="2"/>
  <c r="F47" i="2"/>
  <c r="E47" i="2"/>
  <c r="D47" i="2"/>
  <c r="C47" i="2"/>
  <c r="H46" i="2"/>
  <c r="G46" i="2"/>
  <c r="F46" i="2"/>
  <c r="E46" i="2"/>
  <c r="D46" i="2"/>
  <c r="C46" i="2"/>
  <c r="H44" i="2"/>
  <c r="G44" i="2"/>
  <c r="F44" i="2"/>
  <c r="E44" i="2"/>
  <c r="D44" i="2"/>
  <c r="C44" i="2"/>
  <c r="H43" i="2"/>
  <c r="G43" i="2"/>
  <c r="F43" i="2"/>
  <c r="E43" i="2"/>
  <c r="D43" i="2"/>
  <c r="C43" i="2"/>
  <c r="H42" i="2"/>
  <c r="G42" i="2"/>
  <c r="F42" i="2"/>
  <c r="E42" i="2"/>
  <c r="D42" i="2"/>
  <c r="C42" i="2"/>
  <c r="H41" i="2"/>
  <c r="F41" i="2"/>
  <c r="E41" i="2"/>
  <c r="D41" i="2"/>
  <c r="C41" i="2"/>
  <c r="H40" i="2"/>
  <c r="E40" i="2"/>
  <c r="D40" i="2"/>
  <c r="C40" i="2"/>
  <c r="H39" i="2"/>
  <c r="G39" i="2"/>
  <c r="F39" i="2"/>
  <c r="E39" i="2"/>
  <c r="D39" i="2"/>
  <c r="C39" i="2"/>
  <c r="H38" i="2"/>
  <c r="G38" i="2"/>
  <c r="F38" i="2"/>
  <c r="E38" i="2"/>
  <c r="D38" i="2"/>
  <c r="C38" i="2"/>
  <c r="H20" i="2"/>
  <c r="E20" i="2"/>
  <c r="H19" i="2"/>
  <c r="G19" i="2"/>
  <c r="F19" i="2"/>
  <c r="E19" i="2"/>
  <c r="D19" i="2"/>
  <c r="C19" i="2"/>
  <c r="H18" i="2"/>
  <c r="G18" i="2"/>
  <c r="F18" i="2"/>
  <c r="E18" i="2"/>
  <c r="D18" i="2"/>
  <c r="C18" i="2"/>
  <c r="H16" i="2"/>
  <c r="G16" i="2"/>
  <c r="F16" i="2"/>
  <c r="E16" i="2"/>
  <c r="D16" i="2"/>
  <c r="C16" i="2"/>
  <c r="H15" i="2"/>
  <c r="E15" i="2"/>
  <c r="H14" i="2"/>
  <c r="G14" i="2"/>
  <c r="F14" i="2"/>
  <c r="E14" i="2"/>
  <c r="D14" i="2"/>
  <c r="C14" i="2"/>
  <c r="H30" i="2"/>
  <c r="G30" i="2"/>
  <c r="F30" i="2"/>
  <c r="E30" i="2"/>
  <c r="D30" i="2"/>
  <c r="C30" i="2"/>
  <c r="H29" i="2"/>
  <c r="G29" i="2"/>
  <c r="F29" i="2"/>
  <c r="E29" i="2"/>
  <c r="H28" i="2"/>
  <c r="G28" i="2"/>
  <c r="F28" i="2"/>
  <c r="E28" i="2"/>
  <c r="D28" i="2"/>
  <c r="C28" i="2"/>
  <c r="H27" i="2"/>
  <c r="G27" i="2"/>
  <c r="F27" i="2"/>
  <c r="H25" i="2"/>
  <c r="G25" i="2"/>
  <c r="F25" i="2"/>
  <c r="E25" i="2"/>
  <c r="D25" i="2"/>
  <c r="C25" i="2"/>
  <c r="H24" i="2"/>
  <c r="G24" i="2"/>
  <c r="F24" i="2"/>
  <c r="E24" i="2"/>
  <c r="D24" i="2"/>
  <c r="C24" i="2"/>
  <c r="H23" i="2"/>
  <c r="G23" i="2"/>
  <c r="F23" i="2"/>
  <c r="E23" i="2"/>
  <c r="D23" i="2"/>
  <c r="C23" i="2"/>
  <c r="H22" i="2"/>
  <c r="G22" i="2"/>
  <c r="F22" i="2"/>
  <c r="E22" i="2"/>
  <c r="R179" i="1" l="1"/>
  <c r="Q180" i="1"/>
  <c r="Q179" i="1" s="1"/>
  <c r="G41" i="2"/>
  <c r="G15" i="2"/>
  <c r="F15" i="2"/>
  <c r="P196" i="1"/>
  <c r="E27" i="2" l="1"/>
  <c r="E8" i="2" s="1"/>
  <c r="F20" i="2"/>
  <c r="G20" i="2"/>
  <c r="F40" i="2"/>
  <c r="G40" i="2"/>
  <c r="O196" i="1"/>
  <c r="D29" i="2"/>
  <c r="C29" i="2"/>
  <c r="O180" i="1"/>
  <c r="N180" i="1"/>
  <c r="D22" i="2"/>
  <c r="C22" i="2"/>
  <c r="O179" i="1" l="1"/>
  <c r="N179" i="1"/>
  <c r="N196" i="1"/>
  <c r="C20" i="2"/>
  <c r="D20" i="2"/>
  <c r="C27" i="2"/>
  <c r="D27" i="2"/>
  <c r="D15" i="2"/>
  <c r="C15" i="2"/>
  <c r="C8" i="2" l="1"/>
  <c r="D8" i="2"/>
  <c r="O9" i="1" l="1"/>
  <c r="F37" i="2"/>
  <c r="G37" i="2"/>
  <c r="E37" i="2"/>
  <c r="E48" i="2" s="1"/>
  <c r="H37" i="2"/>
  <c r="D37" i="2"/>
  <c r="D48" i="2" s="1"/>
  <c r="C37" i="2"/>
  <c r="C48" i="2" s="1"/>
  <c r="Q157" i="1" l="1"/>
  <c r="G8" i="2"/>
  <c r="G48" i="2" s="1"/>
  <c r="G50" i="2" s="1"/>
  <c r="G53" i="2" s="1"/>
  <c r="R157" i="1"/>
  <c r="Q62" i="1"/>
  <c r="E50" i="2"/>
  <c r="E53" i="2" s="1"/>
  <c r="S157" i="1" l="1"/>
  <c r="F8" i="2"/>
  <c r="F48" i="2" s="1"/>
  <c r="F50" i="2" s="1"/>
  <c r="F53" i="2" s="1"/>
  <c r="H8" i="2" l="1"/>
  <c r="H48" i="2" s="1"/>
  <c r="H50" i="2" s="1"/>
  <c r="H53" i="2" s="1"/>
  <c r="C50" i="2"/>
  <c r="C53" i="2" s="1"/>
  <c r="D50" i="2"/>
  <c r="D53" i="2" s="1"/>
  <c r="S213" i="1" l="1"/>
  <c r="S212" i="1" s="1"/>
  <c r="R213" i="1"/>
  <c r="R212" i="1" s="1"/>
  <c r="Q213" i="1"/>
  <c r="Q217" i="1" s="1"/>
  <c r="P213" i="1"/>
  <c r="P217" i="1" s="1"/>
  <c r="O213" i="1"/>
  <c r="N213" i="1"/>
  <c r="S209" i="1"/>
  <c r="R209" i="1"/>
  <c r="O209" i="1"/>
  <c r="O217" i="1" s="1"/>
  <c r="N209" i="1"/>
  <c r="N217" i="1" s="1"/>
  <c r="R121" i="1"/>
  <c r="Q121" i="1"/>
  <c r="P121" i="1"/>
  <c r="O154" i="1"/>
  <c r="N154" i="1"/>
  <c r="S75" i="1"/>
  <c r="S74" i="1" s="1"/>
  <c r="R75" i="1"/>
  <c r="R74" i="1" s="1"/>
  <c r="Q75" i="1"/>
  <c r="Q74" i="1" s="1"/>
  <c r="P75" i="1"/>
  <c r="P74" i="1" s="1"/>
  <c r="O75" i="1"/>
  <c r="N75" i="1"/>
  <c r="N216" i="1" s="1"/>
  <c r="S59" i="1"/>
  <c r="S219" i="1" s="1"/>
  <c r="R59" i="1"/>
  <c r="R219" i="1" s="1"/>
  <c r="Q59" i="1"/>
  <c r="Q219" i="1" s="1"/>
  <c r="P219" i="1"/>
  <c r="O59" i="1"/>
  <c r="O219" i="1" s="1"/>
  <c r="N59" i="1"/>
  <c r="S47" i="1"/>
  <c r="S216" i="1" s="1"/>
  <c r="R47" i="1"/>
  <c r="R216" i="1" s="1"/>
  <c r="Q47" i="1"/>
  <c r="P47" i="1"/>
  <c r="O47" i="1"/>
  <c r="S217" i="1" l="1"/>
  <c r="S221" i="1" s="1"/>
  <c r="S227" i="1" s="1"/>
  <c r="P216" i="1"/>
  <c r="O216" i="1"/>
  <c r="O221" i="1" s="1"/>
  <c r="R217" i="1"/>
  <c r="R221" i="1" s="1"/>
  <c r="R227" i="1" s="1"/>
  <c r="Q216" i="1"/>
  <c r="N46" i="1"/>
  <c r="N219" i="1"/>
  <c r="N221" i="1" s="1"/>
  <c r="P212" i="1"/>
  <c r="Q212" i="1"/>
  <c r="O121" i="1"/>
  <c r="N121" i="1"/>
  <c r="S121" i="1"/>
  <c r="O74" i="1"/>
  <c r="N212" i="1"/>
  <c r="O212" i="1"/>
  <c r="Q46" i="1"/>
  <c r="R46" i="1"/>
  <c r="N74" i="1"/>
  <c r="P46" i="1"/>
  <c r="S46" i="1"/>
  <c r="O46" i="1"/>
  <c r="S208" i="1"/>
  <c r="R208" i="1"/>
  <c r="N208" i="1"/>
  <c r="O208" i="1"/>
  <c r="P221" i="1" l="1"/>
  <c r="P222" i="1"/>
  <c r="P225" i="1" s="1"/>
  <c r="Q221" i="1"/>
  <c r="N222" i="1"/>
  <c r="N225" i="1" s="1"/>
  <c r="S225" i="1"/>
  <c r="R222" i="1"/>
  <c r="S222" i="1"/>
  <c r="O222" i="1"/>
  <c r="Q222" i="1"/>
  <c r="Q227" i="1" l="1"/>
  <c r="O225" i="1"/>
  <c r="O223" i="1"/>
  <c r="R225" i="1"/>
  <c r="Q225" i="1"/>
  <c r="S223" i="1"/>
  <c r="N223" i="1"/>
  <c r="R223" i="1"/>
  <c r="Q223" i="1"/>
  <c r="P223" i="1"/>
</calcChain>
</file>

<file path=xl/comments1.xml><?xml version="1.0" encoding="utf-8"?>
<comments xmlns="http://schemas.openxmlformats.org/spreadsheetml/2006/main">
  <authors>
    <author>121</author>
  </authors>
  <commentList>
    <comment ref="K109" authorId="0">
      <text>
        <r>
          <rPr>
            <b/>
            <sz val="9"/>
            <color indexed="81"/>
            <rFont val="Tahoma"/>
            <family val="2"/>
            <charset val="204"/>
          </rPr>
          <t>121:</t>
        </r>
        <r>
          <rPr>
            <sz val="9"/>
            <color indexed="81"/>
            <rFont val="Tahoma"/>
            <family val="2"/>
            <charset val="204"/>
          </rPr>
          <t xml:space="preserve">
переработать 
</t>
        </r>
      </text>
    </comment>
    <comment ref="K111" authorId="0">
      <text>
        <r>
          <rPr>
            <b/>
            <sz val="9"/>
            <color indexed="81"/>
            <rFont val="Tahoma"/>
            <family val="2"/>
            <charset val="204"/>
          </rPr>
          <t>121:</t>
        </r>
        <r>
          <rPr>
            <sz val="9"/>
            <color indexed="81"/>
            <rFont val="Tahoma"/>
            <family val="2"/>
            <charset val="204"/>
          </rPr>
          <t xml:space="preserve">
переработать
МКУ УО</t>
        </r>
      </text>
    </comment>
    <comment ref="K112" authorId="0">
      <text>
        <r>
          <rPr>
            <b/>
            <sz val="9"/>
            <color indexed="81"/>
            <rFont val="Tahoma"/>
            <family val="2"/>
            <charset val="204"/>
          </rPr>
          <t>121:</t>
        </r>
        <r>
          <rPr>
            <sz val="9"/>
            <color indexed="81"/>
            <rFont val="Tahoma"/>
            <family val="2"/>
            <charset val="204"/>
          </rPr>
          <t xml:space="preserve">
ссылка на недейств документ
</t>
        </r>
      </text>
    </comment>
  </commentList>
</comments>
</file>

<file path=xl/sharedStrings.xml><?xml version="1.0" encoding="utf-8"?>
<sst xmlns="http://schemas.openxmlformats.org/spreadsheetml/2006/main" count="1100" uniqueCount="592">
  <si>
    <t>Код расходного обязательства</t>
  </si>
  <si>
    <t>Содержание расходного обязательства</t>
  </si>
  <si>
    <t>Коды классификации расходов бюджетов</t>
  </si>
  <si>
    <t>Код ГРБС</t>
  </si>
  <si>
    <t>Р/ПР</t>
  </si>
  <si>
    <t>Нормативные правовые акты, договоры, соглашения РФ</t>
  </si>
  <si>
    <t>Наименование и реквизиты нормативного правового акта</t>
  </si>
  <si>
    <t>Номер статьи (подстатьи), пункта (подпункта)</t>
  </si>
  <si>
    <t>Дата вступления в силу и срок действия</t>
  </si>
  <si>
    <t>Нормативные правовые акты, договоры, соглашения субъекта РФ</t>
  </si>
  <si>
    <t>Нормативные правовые акты, договоры, соглашения муниципального образования</t>
  </si>
  <si>
    <t>план</t>
  </si>
  <si>
    <t>факт</t>
  </si>
  <si>
    <t>Отчетный финансовый год</t>
  </si>
  <si>
    <t>Текущий (очередной) финансовый год</t>
  </si>
  <si>
    <t>Плановый период</t>
  </si>
  <si>
    <t>Объем средств на исполнение расходного обязательства</t>
  </si>
  <si>
    <t>рублей</t>
  </si>
  <si>
    <t>Администрация города Канска</t>
  </si>
  <si>
    <t>0102,0103,0104,0113</t>
  </si>
  <si>
    <t>Федеральный закон от 06.10.2003 № 131-ФЗ "Об общих принципах организации местного самоуправления в Российской Федерации"</t>
  </si>
  <si>
    <t>01.01.2009 - не установ</t>
  </si>
  <si>
    <t>Федеральный закон от 02.03.2007 № 25-ФЗ "О муниципальной службе в Российской Федерации"</t>
  </si>
  <si>
    <t>01.06.2007 - не установ</t>
  </si>
  <si>
    <t>Закон Красноярского края от 24.04.2008 № 5-1565 "Об особенностях правового регулирования муниципальной службы в Красноярском крае"</t>
  </si>
  <si>
    <t>Ст.в целом</t>
  </si>
  <si>
    <t>01.07.2008 - не установ</t>
  </si>
  <si>
    <t xml:space="preserve">Постановление Совета администрации Красноярского края от 29.12.2007 № 512-п "О нормативах формирования расходов на оплату труда депутатов,выборных долдностных лиц местного самоуправления, осуществляющие свои полномочия на постоянной основе, лиц, замещающих иные муниципальные должности, и муниципальных служащих" </t>
  </si>
  <si>
    <t>01.01.2008 - не установ</t>
  </si>
  <si>
    <t>Устав от 27.01.1998 № 47-9Р "Устав города Канска"</t>
  </si>
  <si>
    <t>06.02.1998  - не установ</t>
  </si>
  <si>
    <t>Постановление администрации города Канска от 02.03.2017 г. №180 "Об утверждении Положения о порядке поощрения лиц, привлекаемых для выполнения отдельных полномочий по охране общественного порядка и профилактике правонарушений на  территории муниципального  образования город Канск"</t>
  </si>
  <si>
    <t>08.03.2017 - не установ</t>
  </si>
  <si>
    <t>Ст.34;Пункт 9 Ст.35;Пункт 15 Ст.53;Пункт 2</t>
  </si>
  <si>
    <t>0113</t>
  </si>
  <si>
    <t>Ст.17; пункт 1, п/пункт 3</t>
  </si>
  <si>
    <t>ст.30</t>
  </si>
  <si>
    <t>06.02.1998 - не установ</t>
  </si>
  <si>
    <t>обеспечение проживающих в городском округе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</si>
  <si>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ст.6 п.6</t>
  </si>
  <si>
    <t>0501, 1003</t>
  </si>
  <si>
    <t xml:space="preserve">формирование и содержание муниципального архива </t>
  </si>
  <si>
    <t>ст. 16 п. 22</t>
  </si>
  <si>
    <t>Постановление администрации г. Канска Красноярского края от 24.02.2012 №227 "Об утверждении Административного регламента по предоставлению муниципальной услуги "Организация информационного обеспечения граждан, организаций и общественных объеденений на основе документов Архивного фонда РФ и других  архивных объектов".</t>
  </si>
  <si>
    <t>29.02.2012- не установ</t>
  </si>
  <si>
    <t>Федеральный закон от 24.07.2007 № 209-ФЗ "О развитии малого и среднего предпринимательства в Российской Федерации"</t>
  </si>
  <si>
    <t>ст.11</t>
  </si>
  <si>
    <t>ст.16, пункт 1, п/пункт 33</t>
  </si>
  <si>
    <t>ст.в целом</t>
  </si>
  <si>
    <t>10.04.2017 - не установ</t>
  </si>
  <si>
    <t xml:space="preserve">Расходные обязательства, возникшие в результате реализации органами местного самоуправления городского округа делегированных полномочий за счет субвенций, переданных из других бюджетов бюджетной системы Российской Федерации </t>
  </si>
  <si>
    <t>РГ-В</t>
  </si>
  <si>
    <t xml:space="preserve">Расходные обязательства, связанные с реализацией вопросов местного значения городских округов и полномочий органов местного самоуправления по решению вопросов местного значения </t>
  </si>
  <si>
    <t>РГ-А</t>
  </si>
  <si>
    <t>Федеральный закон от 22.10.2004 № 125-ФЗ "Об архивном деле в Российской Федерации"</t>
  </si>
  <si>
    <t>ст.4</t>
  </si>
  <si>
    <t>19.12.2006 - не установ</t>
  </si>
  <si>
    <t>Закон Красноярского края от 21.12.2010 № 11-5564 "О наделении органов местного самоуправления государственными полномочиями в области архивного дела"</t>
  </si>
  <si>
    <t>30.12.2010 - не установ</t>
  </si>
  <si>
    <t>Субвенции бюджетам муниципальных образований края на реализацию Закона края от 30 января 2014 года  № 6-2056 "О наделении органов местного самоуправления городских округов и муниципальных районов края государственными полномочиями по осуществлению уведомительной регистрации коллективных договоров и территориальных соглашений и контроля за их выполнением"</t>
  </si>
  <si>
    <t>0104</t>
  </si>
  <si>
    <t>Федеральный закон от 06.10.1999 № 184-ФЗ "Об общих принципах организации законодательных (представительных) и исполнительных органов государственно власти субъектов Российской Федерации"</t>
  </si>
  <si>
    <t>ст.26.3, часть 2, пункт 44.2</t>
  </si>
  <si>
    <t>18.10.1999 - не установ</t>
  </si>
  <si>
    <t>Закон Красноярского края от 30.01.2014 № 6-2056 О наделении органов местного самоуправления городских округов и муниципальных районов края государственными полномочиями по осуществлению уведомительной регистрации коллективных договоров и территориальных соглашений и контроля за их выполнением</t>
  </si>
  <si>
    <t>19.02.2014 - не установ</t>
  </si>
  <si>
    <t>19.11.2014 - не установ</t>
  </si>
  <si>
    <t>Субвенции бюджетам муниципальных образований края на реализацию Закона края от 26 декабря 2006 года № 21-5589 "О наделении органов местного самоуправления муниципальных районов и городских округов края государственными полномочиями по созданию и обеспечению деятельности комиссий по делам несовершеннолетних и защите их прав"</t>
  </si>
  <si>
    <t>Ст.26.3;Часть 2;Пункт 24.1</t>
  </si>
  <si>
    <t>ст.26.3, часть 2, пункт 24.1</t>
  </si>
  <si>
    <t>Закон Красноярского края от 26.12.2006 № 21-5589 "О наделении органов местного самоуправления муниципальных районов и городских округов края государственными полномочиями по созданию и обеспечению деятельности комиссий по делам несовершеннолетних и защите их прав"</t>
  </si>
  <si>
    <t>01.01.2007 - не установ</t>
  </si>
  <si>
    <t>Закон Красноярского края от 31.10.2002 № 4-608 "О системе профилактики безнадзорности и правонарушений несовершеннолетних"</t>
  </si>
  <si>
    <t>08.12.2002 - не установ</t>
  </si>
  <si>
    <t>Постановление администрации г. Канска Красноярского края  от 21.10.2010 № 1814 "Об утверждении Порядка расходования субвенции, направленной на осуществление государственных полномочий по созданию и обеспечению деятельности комиссии по делам несовершеннолетних и защите их прав"</t>
  </si>
  <si>
    <t>03.11.2010 - не установ</t>
  </si>
  <si>
    <t>Субвенции бюджетам муниципальных образований края на реализацию Закона края от 23 апреля 2009 года № 8-3170 "О наделении органов местного самоуправления муниципальных образований края государственными полномочиями по созданию и обеспечению деятельности административных комиссий"</t>
  </si>
  <si>
    <t>Закон Красноярского края от 23.04.2009 № 8-3170  "О наделении органов местного самоуправления муниципальных образований края государственными полномочиями по созданию и обеспечению деятельности административных комиссий"</t>
  </si>
  <si>
    <t>29.05.2009 - не установ</t>
  </si>
  <si>
    <t>Закон Красноярского края от 23.04.2009 № 8-3168 "Об административных комиссиях в Красноярском крае"</t>
  </si>
  <si>
    <t>28.05.2009 - не установ</t>
  </si>
  <si>
    <t>Федеральный закон от 20.08.2004 № 113-ФЗ "О присяжных заседателях федеральных судов общей юрисдикции в Российской Федерации"</t>
  </si>
  <si>
    <t>0105</t>
  </si>
  <si>
    <t>03.09.2004 - не установ</t>
  </si>
  <si>
    <t>Постановление Правительства Красноярского края от 31.07.2009 № 391-п "О Порядке и сроках составления общего и запасного списков кандидатов в присяжные заседатели Красноярского края"</t>
  </si>
  <si>
    <t>18.08.2009 - не установ</t>
  </si>
  <si>
    <t>29.06.2016- не установ</t>
  </si>
  <si>
    <t>Постановление администрации г.Канска Красноярского края от 13.11.2014 № 1889 Об утверждении порядка расходования субвенции, направленной  на осуществление органами местного самоуправления переданных государственных полномочий по осуществлению уведомительной регистрации коллективных договоров и территориальных соглашений и контроля за их выполнением"</t>
  </si>
  <si>
    <t>Комитет по управлению муниципальным имуществом</t>
  </si>
  <si>
    <t xml:space="preserve">владение, пользование и распоряжение имуществом, находящимся в муниципальной собственности городского округа </t>
  </si>
  <si>
    <t>06.10.2003 - не установ</t>
  </si>
  <si>
    <t>Федеральный закон от 21.12.2001 № 178-ФЗ "О приватизации государственного и муниципального имущества"</t>
  </si>
  <si>
    <t xml:space="preserve">ст.3 </t>
  </si>
  <si>
    <t>ст.16, пункт 1, п/пункт 3</t>
  </si>
  <si>
    <t>28.04.2002 - не установ</t>
  </si>
  <si>
    <t>Федеральный закон от 21.07.2007 № 185-ФЗ "О Фонде содействия реформированию жилищно-коммунального хозяйства"</t>
  </si>
  <si>
    <t>ст.14</t>
  </si>
  <si>
    <t>07.08.2007 - не установ</t>
  </si>
  <si>
    <t>Постановление Правительства РФ от 13.10.1997 № 1301 "О государственном учете жилищного фонда в Российской Федерации"</t>
  </si>
  <si>
    <t>30.10.1997 - не установ</t>
  </si>
  <si>
    <t>Закон Красноярского края от 05.06.2008 № 5-1732 "О порядке безвозмездной передачи в муниципальную собственность имущества, находящегося в государственной собственности края, и безвозмездного приема имущества, находящегося в муниципальной собственности, в государственную собственность края"</t>
  </si>
  <si>
    <t>Закон Красноярского края от 26.05.2009 № 8-3290 "О порядке разграничения имущества между муниципальными образованиями края"</t>
  </si>
  <si>
    <t>20.06.2009 - не установ</t>
  </si>
  <si>
    <t>Постановление  администрации Красноярского  края от 06.04.2000 № 255-п "Об утверждении Положения по установлению ставок для проведения паспортизации и плановой технической инвентаризации жилых строений и жилых помещений"</t>
  </si>
  <si>
    <t>30.04.2000 - не установ</t>
  </si>
  <si>
    <t>22.02.2011 - не установ</t>
  </si>
  <si>
    <t>Решение Канского городского Совета депутатов от 15.12.2010 № 11-73 "О Положении о Муниципальном казенном учреждении "Комитет по управлению муниципальным имуществом города Канска"</t>
  </si>
  <si>
    <t>28.12.2010 - не установ</t>
  </si>
  <si>
    <t>Решение Канского городского Совета депутатов от 26.01.2001 г.№ 52-383 "О положении о городской казне"</t>
  </si>
  <si>
    <t>26.01.2001 - не установ</t>
  </si>
  <si>
    <t>ст.6 п.3</t>
  </si>
  <si>
    <t>0501</t>
  </si>
  <si>
    <t>ст.16, пункт 1, п/пункт 6</t>
  </si>
  <si>
    <t>ст.6 п 6</t>
  </si>
  <si>
    <t xml:space="preserve">утверждение генеральных планов ГО, правил землепользования и застройки, утверждение подготовленной на основе генеральных планов ГО документации по планировке территории, выдача разрешений на строительство (за исключением случаев, предусмотренных Градостр. кодексом РФ, иными ФЗ),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городского округа, утверждение местных нормативов градостроительного проектирования ГО, ведение информационной системы обеспечения градостроительной деятельности, осуществляемой на территории ГО, резервирование земель и изъятие, в том числе путем выкупа, земельных участков в границах ГО для муниципальных нужд, осуществление муниципального земельного контроля в границах ГО, осуществление в случаях, предусмотренных Градостр. кодексом РФ, осмотров зданий, сооружений и выдача рекомендаций об устранении выявленных в ходе таких осмотров нарушений </t>
  </si>
  <si>
    <t>0113, 0412</t>
  </si>
  <si>
    <t>ст.16, пункт 1, п/пункт 26</t>
  </si>
  <si>
    <t>Закон Красноярского края от 04.12.2008 № 7-2542 "О регулировании земельных отношений в Красноярском крае"</t>
  </si>
  <si>
    <t>ст.7</t>
  </si>
  <si>
    <t>04.01.2009 - не установ</t>
  </si>
  <si>
    <t>Постановление администрации г.Канска Красноярского края от 21.10.2010 № 9-45 "О Правилах землепользования и застройки города Канска"</t>
  </si>
  <si>
    <t>10.11.2010 - не установ</t>
  </si>
  <si>
    <t>1004</t>
  </si>
  <si>
    <t>ст.26., часть 2, пункт 14.2</t>
  </si>
  <si>
    <t>Закон Красноярского края от 24.12.2009 № 9-4225 "О наделении органов местного самоуправления отдельных муниципальных районов и городских округов края государственными полномочиями по обеспечению жилыми помещениями детей-сирот и детей, оставшихся без попечения родителей, а также лиц из их числа, не имеющих жилого помещения"</t>
  </si>
  <si>
    <t>01.01.2010 - не установ</t>
  </si>
  <si>
    <t>Закон Красноярского края от 02.11.2000 № 12-961 "О защите прав ребенка"</t>
  </si>
  <si>
    <t>ст.17</t>
  </si>
  <si>
    <t>09.12.2000 - не установ</t>
  </si>
  <si>
    <t>Финансовое управление администрации города Канска</t>
  </si>
  <si>
    <t xml:space="preserve">составление и рассмотрение проекта бюджета городского округа, утверждение и исполнение бюджета городского округа, осуществление контроля за его исполнением, составление и утверждение отчета об исполнении бюджета городского округа </t>
  </si>
  <si>
    <t>0106, 0111, 0113</t>
  </si>
  <si>
    <t>ст16, пункт 1, п/пункт 1</t>
  </si>
  <si>
    <t>01.01.2011 - не установ</t>
  </si>
  <si>
    <t xml:space="preserve">Решение Канского городского Совета депутатов №31-170 от 15.03.2012 г. "О положении о Контрольно-счетной комиссии города Канска" </t>
  </si>
  <si>
    <t>21.03.2012 - не установ</t>
  </si>
  <si>
    <t>Постановление администрации города Канска №1538 от 08.09.2010 "Об утверждении Положения о порядке расходования средств резерного фонда администрации города Канска"</t>
  </si>
  <si>
    <t xml:space="preserve">муниципальное казенное учреждение "Управление по делам гражданской обороны и чрезвычайным ситуациям администрации города Канска" </t>
  </si>
  <si>
    <t xml:space="preserve">участие в предупреждении и ликвидации последствий чрезвычайных ситуаций в границах городского округа </t>
  </si>
  <si>
    <t>Федеральный закон от 21.12.1994 № 68-ФЗ "О защите населения и территорий от чрезвычайных ситуаций природного и техногенного характера"</t>
  </si>
  <si>
    <t>0309</t>
  </si>
  <si>
    <t>ст.11, пункт 2</t>
  </si>
  <si>
    <t>24.12.1994 - не установ</t>
  </si>
  <si>
    <t>Закон Красноярского края от 02.11.2001 № 16-1558 "О резервах материально-технических ресурсов для ликвидации чрезвычайных ситуаций на территории Красноярского края"</t>
  </si>
  <si>
    <t>03.12.2001 - не установ</t>
  </si>
  <si>
    <t>Закон Красноярского края от 10.02.2000 № 9-631 "О защите населения и территории Красноярского края от чрезвычайных ситуаций природного и техногенного характера"</t>
  </si>
  <si>
    <t>ст.9, пункт 1, п/пункт "и"</t>
  </si>
  <si>
    <t>01.03.2000 - не установ</t>
  </si>
  <si>
    <t>Постановление администрации г. Канска Красноярского края от 19.08.2015 №1308 "О городском звене территориальной подсистемы единой государственной системы предупреждения и ликвидации чрезвычайных ситуаций Красноярского края города Канска"</t>
  </si>
  <si>
    <t xml:space="preserve">Постановление администрации г. Канска Красноярского края от 16.02.2012 N 197 (ред. от 11.10.2016) "Об организации функционирования межмуниципальной Единой дежурно-диспетчерской службы города Канска и Канского района Красноярского края с учетом ввода в действие системы обеспечения вызова экстренных оперативных служб через единый номер "112" (вместе с "Положением о межмуниципальной Единой дежурно-диспетчерской службе города Канска и Канского района Красноярского края с учетом ввода в действие системы обеспечения вызова экстренных оперативных служб через единый номер "112") </t>
  </si>
  <si>
    <t>Постановление администрации г. Канска Красноярского края от 20.11.2012 N 1770 (ред. от 06.11.2014) "Об утверждении Положения об автоматизированной системе централизованного оповещения гражданской обороны города Канска"</t>
  </si>
  <si>
    <t xml:space="preserve">обеспечение первичных мер пожарной безопасности в границах городского округа </t>
  </si>
  <si>
    <t>Федеральный закон от 21.12.1994 № 69-ФЗ "О пожарной безопасности"</t>
  </si>
  <si>
    <t>05.01.1995 - не установ</t>
  </si>
  <si>
    <t>ст.16, пункт 1, п/пункт 10</t>
  </si>
  <si>
    <t>ст.10;абз.3
ст.19
ст.31;абз.2</t>
  </si>
  <si>
    <t>ст.6 п 31</t>
  </si>
  <si>
    <t>Управление образование администрации города Канска</t>
  </si>
  <si>
    <t xml:space="preserve">организация предоставления общедоступного и бесплатного дошкольного,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 создание условий для осуществления присмотра и ухода за детьми, содержания детей в муниципальных образовательных организациях, а также организация отдыха детей в каникулярное время </t>
  </si>
  <si>
    <t>0701,0702,0703,0707,0709</t>
  </si>
  <si>
    <t>ст.16, пункт 1, п/пункт 13</t>
  </si>
  <si>
    <t>Закон Красноярского края от 07.07.2009 № 8-3618  "Об обеспечении прав детей на отдых, оздоровление и занятость в Красноярском крае"</t>
  </si>
  <si>
    <t>31.07.2009 - не установ</t>
  </si>
  <si>
    <t>Закон Красноярского края от 26.06.2014 № 6-2519 "Об образовании в Красноярском крае"</t>
  </si>
  <si>
    <t>26.07.2014 - не установ</t>
  </si>
  <si>
    <t>ст.6 п 7.</t>
  </si>
  <si>
    <t>Постановление администрации города Канска от 20.03.2015 №397 "Об утверждении Положения о порядке установления и взимания родительской платы за присмотр и уход за детьми в образовательных учреждениях города Канска, реализующих образовательную программу дошкольного образования"</t>
  </si>
  <si>
    <t>01.04.2015 - не установ</t>
  </si>
  <si>
    <t>Решение Канского городского совета депутатов от 15.12.2010 № 11-74 "О положении о Муниципальном казенном учреждении "Управление образования администрации города Канска"</t>
  </si>
  <si>
    <t>29.12.2010 - не установ</t>
  </si>
  <si>
    <t>0702</t>
  </si>
  <si>
    <t>ст.26.3, пункт 2, п/пункт 13</t>
  </si>
  <si>
    <t>Федеральный закон от 29.12.2012 № 273-ФЗ "Об образовании в Российской Федерации"</t>
  </si>
  <si>
    <t>ст.8, часть 1, пункт 3</t>
  </si>
  <si>
    <t>30.12.2012 - не установ</t>
  </si>
  <si>
    <t>Постановление администрации города Канска от 16.06.2016 №541 "Об утверждении порядка расходования субвенций на финансовое обеспечение государственных гарантий реализации прав граждан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расположенных на территории Красноярского края"</t>
  </si>
  <si>
    <t xml:space="preserve">Субвенции бюджетам муниципальных образований края на реализацию Закона края от 27 декабря 2005 года № 17-4377 "О наделении органов местного самоуправления муниципальных районов и городских округов края государственными полномочиями по обеспечению питанием детей, обучающихся в муниципальных и негосударственных образовательных учреждениях, реализующих основные общеобразовательные программы, без взимания платы" </t>
  </si>
  <si>
    <t>ст.26.3, часть 2, пункт 24</t>
  </si>
  <si>
    <t>Закон Красноярского края от 27.12.2005 № 17-4377 "О наделении органов местного самоуправления муниципальных районов и городских округов края государственными полномочиями по обеспечению питанием детей, обучающихся в муниципальных образовательных учреждениях, реализующих основные общеобразовательные программы, без взимания платы"</t>
  </si>
  <si>
    <t>cт.в целом</t>
  </si>
  <si>
    <t>13.01.2006 - не установ</t>
  </si>
  <si>
    <t>Постановление администрации г.Канска Красноярского края от 20.05.2010 № 803 "Об утверждении Порядка расходования субвенции на обеспечение питанием детей, обучающихся в муниципальных образовательных учреждениях, реализующих основные общеобразовательные программы, без взимания платы"</t>
  </si>
  <si>
    <t>09.06.2010 - не установ</t>
  </si>
  <si>
    <t>Субвенции бюджетам муниципальных образований края на реализацию Закона края от 27 декабря 2005 года № 17-4379 "О наделении органов местного самоуправления муниципальных районов и городских округов края государственными полномочиями поосуществлению присмотра и ухода за детьми-инвалидами, деьтми-сиротами и детьми, оставшимися без попечения родителей, а также за детьми с туберкулезной интоксикацией, обучающимися в муниципальных образовательных организациях, реализующих образовательную программу дошкольного образования, без взимания родительской платы"</t>
  </si>
  <si>
    <t>cт.26.3, часть 2, пункт 13</t>
  </si>
  <si>
    <t>Закон Красноярского края от 27.12.2005 № 17-4379 "О наделении органов местного самоуправления муниципальных районов и городских округов края государственными полномочиями по осуществлению присмотра и ухода за детьми-инвалидами, детьми-сиротами и детьми, оставшимися без попечения родителей, а также за детьми с туберкулезной интоксикацией, обучающимися в муниципальных образовательных организациях, реализующих образовательную программу дошкольного образования, без взимания родительской платы"</t>
  </si>
  <si>
    <t>01.01.2006 - не установ</t>
  </si>
  <si>
    <t>Постановление администрации г.Канска Красноярского края от 08.05.2014 № 671 "Об утверждении порядка расходования средств субвенции на осуществление государственных полномочий по осуществлению присмотра и уходу за детьми-инвалидами, детьми-сиротами и детьми, оставшимися без попечения родителей, а также за детьми с туберкулезной интоксикацией, обучающимися в муниципальных образовательных организациях, реализующих образовательную программу дошкольного образования, без взимания родительской платы и об отмене постановления администрации г. Канска от 15.06.2010 №940, от 02.04.2012 №469"</t>
  </si>
  <si>
    <t>14.05.2014 - не установ</t>
  </si>
  <si>
    <t>Субвенции бюджетам муниципальных образований края на реализацию Закона края от 29 марта 2007 года № 22-6015 "О наделении органов местного самоуправления муниципальных районов и городских округов края государственными полномочиями по выплате компенсации родителям (законным представителям) детей, посещающих образовательные организации, реализующие образовательную программу дошкольного образования"</t>
  </si>
  <si>
    <t>ст.26.3, часть 2, пункт 13</t>
  </si>
  <si>
    <t>Закон Красноярского края от 29.03.2007 № 22-6015 "О наделении органов местного самоуправления муниципальных районов и городских округов края государственными полномочиями по выплате компенсации родителям (законным представителям) детей, посещающих образовательные организации, реализующие образовательную программу дошкольного образования"</t>
  </si>
  <si>
    <t>25.04.2007 - не установ</t>
  </si>
  <si>
    <t>Постановление администрации города Канска от 27.07.2017 г. №656 "О внесении изменений в постановление администрации г. Канска от 20.03.2015 №397"</t>
  </si>
  <si>
    <t>02.08.2017 - не установ</t>
  </si>
  <si>
    <t>0701</t>
  </si>
  <si>
    <t>Постановление администрации г. Канска Красноярского края от 17.10.2016 N 1045 "Об утверждении Порядка расходования средств субвенции на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образования в муниципальных общеобразовательных организациях"</t>
  </si>
  <si>
    <t>19.10.2016 - не установ</t>
  </si>
  <si>
    <t>0709</t>
  </si>
  <si>
    <t>ст.26.3, пункт 6
ст.26.3, часть 2, пункт 24.2</t>
  </si>
  <si>
    <t>Закон Красноярского края от 20.12.2007 № 4-1089 "О наделении органов местного самоуправления муниципальных районов и городских округов края государственными полномочиями по организации и осуществлению деятельности по опеке и попечительству в отношении несовершеннолетних"</t>
  </si>
  <si>
    <t>Постановление администрации города Канска от 13.05.2010 № 754 "Об утверждении порядка расходования субвенции направленной на осуществление государственных полномочий по организации и осуществлению деятельности по опеке и попечительству в отношении несовершеннолетних"</t>
  </si>
  <si>
    <t>19.05.2010 - не установ</t>
  </si>
  <si>
    <t>0505</t>
  </si>
  <si>
    <t>Постановление администрации города Канска от 31.12.10 № 2229 "Об утверждении Устава МУ "Служба заказчика"</t>
  </si>
  <si>
    <t>31.12.2010 не установ</t>
  </si>
  <si>
    <t>организация в границах городского округа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</si>
  <si>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0502</t>
  </si>
  <si>
    <t>ст.16, пункт 1, п/пункт 4
ст.16, пункт 1, п/пункт 5</t>
  </si>
  <si>
    <t>Федеральный закон от 30.12.2004 № 210-ФЗ "Об основах регулирования тарифов организаций коммунального комплекса"</t>
  </si>
  <si>
    <t>ст. 5</t>
  </si>
  <si>
    <t>Постановление  администрации Красноярского  края от 24.05.1999 № 286-п "О Концепции реформирования и модернизации жилищно-коммунального хозяйства Красноярского края"</t>
  </si>
  <si>
    <t>ст. в целом</t>
  </si>
  <si>
    <t>24.05.1999 - не установ</t>
  </si>
  <si>
    <t>ст.6 п 4</t>
  </si>
  <si>
    <t xml:space="preserve">дорожная деятельность в отношении автомобильных дорог местного значения в границах городского округа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городского округа,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 </t>
  </si>
  <si>
    <t>0409</t>
  </si>
  <si>
    <t>Федеральный закон от 08.11.2007 № 257-ФЗ "Об автомобильных дорогах и о дорожной деятельности в Российской Федерации и о внесении изменений в отдельные законодательные акты Российской Федерации"</t>
  </si>
  <si>
    <t>ст. 13, 34
ст.6, пункт 9</t>
  </si>
  <si>
    <t>12.11.2007 - не установ</t>
  </si>
  <si>
    <t>Закон Красноярского края от 10.11.2011 № 13-6411 "О дорожном фонде Красноярского края"</t>
  </si>
  <si>
    <t>01.01.2012 - не установ</t>
  </si>
  <si>
    <t>Постановление администрации г.Канска Красноярского края от 31.01.2013 № 82 "Об утверждении Порядка содержания и ремонта автомобильных дорог общего пользования местного значения на территории города Канска"</t>
  </si>
  <si>
    <t>06.02.2013 - не установ</t>
  </si>
  <si>
    <t>Решение Канского городского Совета депутатов от 25.09.2013 г. №52-278 "О муниципальном дорожном фонде города Канска"</t>
  </si>
  <si>
    <t>01.01.2014 - не установ</t>
  </si>
  <si>
    <t>ст.6 п 18</t>
  </si>
  <si>
    <t>cт.16, пункт 1, п/пункт 6</t>
  </si>
  <si>
    <t xml:space="preserve">создание условий для предоставления транспортных услуг населению и организация транспортного обслуживания населения в границах городского округа </t>
  </si>
  <si>
    <t>0408</t>
  </si>
  <si>
    <t>cт.16, пункт 1, п/пункт 7</t>
  </si>
  <si>
    <t xml:space="preserve">Постановление  администрации Красноярского  края от 24.09.2001 № 670-п "О государственном регулировании цен (тарифов) в крае" </t>
  </si>
  <si>
    <t>14.10.2001 - не установ</t>
  </si>
  <si>
    <t>Закон Красноярского края от 09.12.2010 № 11-5424 "О транспортном обслуживании населения в Красноярском крае"</t>
  </si>
  <si>
    <t>ст. 7</t>
  </si>
  <si>
    <t>08.01.2011 - не установ</t>
  </si>
  <si>
    <t>Постановление администрации города Канска Красноярского края от 31.01.2017 г. №66 "Об утверждении Порядка предоставления субсидии из бюджета города юридическим лицам (за исключением государственных (муниципальных) учреждений), индивидуальным предпринимателям, выполняющим перевозки пассажиров по маршрутам регулярных перевозок в соответствии с программой пассажирских перевозок , субсидируемых за счет средств муниципального образования город Канск"</t>
  </si>
  <si>
    <t>01.02.2017 - не установ</t>
  </si>
  <si>
    <t xml:space="preserve">создание условий для обеспечения жителей городского округа услугами связи, общественного питания, торговли и бытового обслуживания </t>
  </si>
  <si>
    <t>ст.16, пункт 1, п/пункт 15</t>
  </si>
  <si>
    <t>Постановление администрации города Канска Красноярского края от 31.01.2017 №65 "Об утверждении Порядка предоставления субсидии из бюджета города юридическим лицам (за исключением государственных (муниципальных) учреждений), индивидуальным предпринимателям, физическим лицам на возмещение затрат, возникающих в результате оказания услуг населению по использованию общедоступных отделений бань по тарифам, не обеспечивающим возмещение издержек"</t>
  </si>
  <si>
    <t xml:space="preserve">создание условий для массового отдыха жителей городского округа и организация обустройства мест массового отдыха населения </t>
  </si>
  <si>
    <t>ст.16, пункт 1, п/пункт 20</t>
  </si>
  <si>
    <t>Закон Красноярского края от 28.06.2007 № 2-190 "О культуре"</t>
  </si>
  <si>
    <t>31.07.2007 - не установ</t>
  </si>
  <si>
    <t>ст.10, пункт 1, п/пункт "б"
ст.22</t>
  </si>
  <si>
    <t>Постановление администрации города Канска  от 23.04.2012 № 620 "Об утверждении Положения о порядке предоставления и расходования средств на организацию и проведение акарицидных обработок мест массового отдыха населения"</t>
  </si>
  <si>
    <t>02.05.2012 - не установ</t>
  </si>
  <si>
    <t>ст.6 п 12.</t>
  </si>
  <si>
    <t xml:space="preserve">организация ритуальных услуг и содержание мест захоронения </t>
  </si>
  <si>
    <t>0503</t>
  </si>
  <si>
    <t>ст.16, пункт 1, п/пункт 23</t>
  </si>
  <si>
    <t xml:space="preserve">Федеральный закон от 12.01.1996 № 8-ФЗ "О погребении и похоронном деле"  </t>
  </si>
  <si>
    <t>ст.9, пункт 3</t>
  </si>
  <si>
    <t>15.01.1996 - не установ</t>
  </si>
  <si>
    <t>Закон Красноярского края от 24.04.1997 № 13-487 "О семейных (родовых) захоронениях на территории Красноярского края"</t>
  </si>
  <si>
    <t>18.05.1997 - не установ</t>
  </si>
  <si>
    <t>Постановление администрации города Канска  от 11.03.2010 № 320 "Об утверждении Положения о порядке расходования средств городского бюджета, выделяемых на оплату работ по организации содержания мест захоронения на кладбищах г. Канска"</t>
  </si>
  <si>
    <t>14.04.2010 - не установ</t>
  </si>
  <si>
    <t>ст.6 п 28.</t>
  </si>
  <si>
    <t>ст.16, пункт 1, п/пункт 24</t>
  </si>
  <si>
    <t>Федеральный закон от 24.06.1998 № 89-ФЗ "Об отходах производства и потребления"</t>
  </si>
  <si>
    <t>ст.8, пункт 1</t>
  </si>
  <si>
    <t>30.06.1998 - не установ</t>
  </si>
  <si>
    <t>Федеральный закон от 10.01.2002 № 7-ФЗ "Об охране окружающей среды"</t>
  </si>
  <si>
    <t>ст.7, пункт 1</t>
  </si>
  <si>
    <t>12.01.2002 - не установ</t>
  </si>
  <si>
    <t>Закон Красноярского края от 20.09.2013 № 5-1597 "Об экологической безопасности и охране окружающей среды в Красноярском крае"</t>
  </si>
  <si>
    <t>13.10.2013 - не установ</t>
  </si>
  <si>
    <t>ст.6 п 29.</t>
  </si>
  <si>
    <t>Постановление администрации города Канска от 23.09.2011 № 1775 "Об утверждении Порядка расходования средств, выделенных на разработку проектной документации и строительство полигона твердых бытовых отходов города Канска"</t>
  </si>
  <si>
    <t>28.09.2011 - не установ</t>
  </si>
  <si>
    <t xml:space="preserve">утверждение правил благоустройства территории городского округа, устанавливающих в том числе требования по содержанию зданий (включая жилые дома), сооружений и земельных участков, на которых они расположены, к внешнему виду фасадов и ограждений соответствующих зданий и сооружений, перечень работ по благоустройству и периодичность их выполнения; установление порядка участия собственников зданий (помещений в них) и сооружений в благоустройстве прилегающих территорий; организация благоустройства территории городского округа (включая освещение улиц, озеленение территории, установку указателей с наименованиями улиц и номерами домов, размещение и содержание малых архитектурных форм), а также использования, охраны, защиты, воспроизводства городских лесов, лесов особо охраняемых природных территорий, расположенных в границах городского округа </t>
  </si>
  <si>
    <t>ст.16, пункт 1, п/пункт 25</t>
  </si>
  <si>
    <t>ст.6 п 23.</t>
  </si>
  <si>
    <t>ст.26.3, пункт 6</t>
  </si>
  <si>
    <t xml:space="preserve">Закон Красноярского края от 20.12.2012 № 3-959 "О наделении органов местного самоуправления городских округов и муниципальных районов края отдельными государственными полномочиями Красноярского края по реализации временных мер поддержки населения в целях обеспечения доступности коммунальных услуг" </t>
  </si>
  <si>
    <t>01.01.2013 - не установ</t>
  </si>
  <si>
    <t>ст.26.3, часть 2, пункт 49</t>
  </si>
  <si>
    <t>Закон Красноярского края от 13.06.2013 № 4-1402 "О наделении органов местного самоуправления муниципальных районов и городских округов края отдельными государственными полномочиями по организации проведения мероприятий по отлову, учету, содержанию и иному обращению с безнадзорными домашними животными"</t>
  </si>
  <si>
    <t>11.07.2013 - не установ</t>
  </si>
  <si>
    <t xml:space="preserve">Отдел физической культуры, спорта и молодежной политики администрации г. Канска </t>
  </si>
  <si>
    <t>1105</t>
  </si>
  <si>
    <t>Решение Канского городского Совета депутатов Красноярского края от 16.11.2012 №43-223 "О Положении об отделе физической культуры, спорта и молодежной политики администрации города Канска"</t>
  </si>
  <si>
    <t>28.11.2012 не установ</t>
  </si>
  <si>
    <t>0703</t>
  </si>
  <si>
    <t xml:space="preserve">организация и осуществление мероприятий по работе с детьми и молодежью в городском округе </t>
  </si>
  <si>
    <t>0707</t>
  </si>
  <si>
    <t>ст.16, пункт 1, п/пункт 34</t>
  </si>
  <si>
    <t>Закон Красноярского края от 08.12.2006 № 20-5445 "О государственной молодежной политике Красноярского края"</t>
  </si>
  <si>
    <t>ст. 8</t>
  </si>
  <si>
    <t>06.01.2008 - не установ</t>
  </si>
  <si>
    <t>Постановление администрации города Канска от 16.06.2010 № 945 "Об утверждении Порядка расходования субсидии на поддержку деятельности Муниципального учреждения "Многопрофильный молодежный центр" города Канска"</t>
  </si>
  <si>
    <t>23.06.2010 - не установ</t>
  </si>
  <si>
    <t xml:space="preserve">обеспечение условий для развития на территории городского округа физической культуры и массового спорта, организация проведения официальных физкультурно-оздоровительных и спортивных мероприятий городского округа </t>
  </si>
  <si>
    <t>1101</t>
  </si>
  <si>
    <t>ст.16, пункт 1, п/пункт 19</t>
  </si>
  <si>
    <t>Федеральный закон от 04.12.2007 № 329-ФЗ "О физической культуре и спорте в Российской Федерации"</t>
  </si>
  <si>
    <t>ст. 9</t>
  </si>
  <si>
    <t>30.03.2008 - не установ</t>
  </si>
  <si>
    <t xml:space="preserve">Отдел культуры администрации г. Канска </t>
  </si>
  <si>
    <t>0804</t>
  </si>
  <si>
    <t>Решение Канского городского Совета депутатов Красноярского края от 16.11.2012 №43-222 "О Положении об отделе культуры администрации города Канска"</t>
  </si>
  <si>
    <t>организация библиотечного обслуживания населения, комплектование и обеспечение сохранности библиотечных фондов библиотек городского округа</t>
  </si>
  <si>
    <t>0801</t>
  </si>
  <si>
    <t>cт.16, пункт 1, п/пункт 16</t>
  </si>
  <si>
    <t>Постановление Правительства РФ от 26.06.1995 № 609 "Об утверждении Положения об основах хозяйственной деятельности и финансирования организаций культуры и искусства"</t>
  </si>
  <si>
    <t>21.07.1995 - не установ</t>
  </si>
  <si>
    <t>Федеральный закон от 29.12.1994 № 78-ФЗ "О библиотечном деле"</t>
  </si>
  <si>
    <t>02.01.1995 - не установ</t>
  </si>
  <si>
    <t xml:space="preserve">ст.10 </t>
  </si>
  <si>
    <t>Закон Красноярского края от 17.05.1999 № 6-400 "О библиотечном деле в Красноярском крае"</t>
  </si>
  <si>
    <t>27.06.1999 - не установ</t>
  </si>
  <si>
    <t>22.06.2016 - не установ</t>
  </si>
  <si>
    <t xml:space="preserve">создание условий для организации досуга и обеспечения жителей городского округа услугами организаций культуры </t>
  </si>
  <si>
    <t>ст.16, пункт 1, п/пункт 17</t>
  </si>
  <si>
    <t xml:space="preserve">Закон РФ от 09.10.1992 № 3612-1 "Основы законодательства Российской Федерации о культуре" </t>
  </si>
  <si>
    <t>ст. 40</t>
  </si>
  <si>
    <t>17.11.1992 - не установ</t>
  </si>
  <si>
    <t>ст. 22</t>
  </si>
  <si>
    <t>Постановление администрации города Канска от 07.06.2016 № 509 "Об утверждении Административного регламента по предоставлению муниципальной услуги "Запись на обзорные, тематические и интерактивные экскурсии".</t>
  </si>
  <si>
    <t xml:space="preserve">Постановление администрации города Канска 512 от 07.06.2016 г. Об утверждении Административного регламента по предоставлению муниципальной услуги "Предоставление информации о времени и месте культурно-досуговых мероприятий, анонсы данных мероприятий в электронном виде" </t>
  </si>
  <si>
    <t>Постановление администрации г. Канска Красноярского края от 07.06.2016 №515 "Об утверждении Административного регламента по предоставлению муниципальной услуги "Предоставление информации о проведении ярмарок, выставок народного творчества, ремесел на территории муниципального образования"</t>
  </si>
  <si>
    <t>Управление архитектуры и инвестиций администрации города Канска</t>
  </si>
  <si>
    <t>Федеральный закон от 13.03.2006 №38-ФЗ "О рекламе"</t>
  </si>
  <si>
    <t>ст. 19</t>
  </si>
  <si>
    <t>15.03.2006- не установ</t>
  </si>
  <si>
    <t>Решение Канского городского Совета депутатов Красноярского края от 27.01.2011 № 14-85 "О правилах установки и эксплуатации рекламных конструкций на территории города Канска"</t>
  </si>
  <si>
    <t>02.02.2011 - не установ</t>
  </si>
  <si>
    <t>ст. 11</t>
  </si>
  <si>
    <t xml:space="preserve">Канский городской Совет депутатов </t>
  </si>
  <si>
    <t>0103, 0113</t>
  </si>
  <si>
    <t>0106</t>
  </si>
  <si>
    <t>Контрольно-счетная комиссия города Канска</t>
  </si>
  <si>
    <t>ст.34, пункт 9  ст.53, пункт 2</t>
  </si>
  <si>
    <t>ст.17; пункт 1, п/пункт 3</t>
  </si>
  <si>
    <t>ст.16; пункт 1, п/пункт 6</t>
  </si>
  <si>
    <t>ст.6 п.1</t>
  </si>
  <si>
    <t>1006</t>
  </si>
  <si>
    <t>Дополнительные гарантии муниципальным служащим в виде ежемесячных доплат к трудовой пенсии, пенсии за выслугу лет</t>
  </si>
  <si>
    <t>1001</t>
  </si>
  <si>
    <t>ст.20, пункт 5</t>
  </si>
  <si>
    <t>Решение Канского городского Совета депутатов Красноярского края от 02.07.2008 № 47-461 "О Порядке предоставления муниципальному служащему права на пенсию за выслугу лет за счет средств бюджета муниципального образования город Канск"</t>
  </si>
  <si>
    <t>ИТОГО</t>
  </si>
  <si>
    <t>Постановление администрации г. Канска Красноярского края от 18.01.2016 N 11 (ред. от 23.05.2016) "Об утверждении Административного регламента предоставления Муниципальным казенным учреждением "Управление образования администрации города Канска" муниципальной услуги по предоставлению информации об организации общедоступного и бесплатного дошкольного, начального общего, основного общего, среднего общего образования, а также дополнительного образования в общеобразовательных учреждениях, расположенных на территории муниципального образования город Канск"</t>
  </si>
  <si>
    <t>27.01.2016- не установ</t>
  </si>
  <si>
    <t xml:space="preserve">Постановление администрации г. Канска Красноярского края от 16.02.2012 N 198 (ред. от 21.06.2016) "Об утверждении Административного регламента предоставления муниципальной услуги "Предоставление информации о проводимых на территории города спортивных и оздоровительных мероприятиях и прием заявок на участие в этих мероприятиях" </t>
  </si>
  <si>
    <t>22.02.2012 - не установ</t>
  </si>
  <si>
    <t>Постановление администрации г. Канска Красноярского края от 07.06.2016 N 511 "Об утверждении Административного регламента по предоставлению муниципальной услуги "Предоставление информации об организации дополнительного образования детей в сфере культуры"</t>
  </si>
  <si>
    <t>22.06.2016 не установ</t>
  </si>
  <si>
    <t>Устав от 17.07.2017 № 613 "Устав муниципального казенного учреждения "Межведомственный центр обслуживания"</t>
  </si>
  <si>
    <t>17.07.2017- не установ</t>
  </si>
  <si>
    <t>19.04.2017- не установ</t>
  </si>
  <si>
    <t xml:space="preserve">Устав МБУ "ММЦ" от 19.04.2017 №361 </t>
  </si>
  <si>
    <t>Отчетный период 2016 год</t>
  </si>
  <si>
    <t>24-118 от 18.12.2017</t>
  </si>
  <si>
    <t>Итого</t>
  </si>
  <si>
    <t>создание муниципальных учреждений, осуществление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 а также осуществление закупок товаров, работ, услуг для обеспечения муниципальных нужд</t>
  </si>
  <si>
    <t>на формирование и содержание архивных фондов субъекта Российской Федерации</t>
  </si>
  <si>
    <t>по составлению списков кандидатов в присяжные заседатели</t>
  </si>
  <si>
    <t>на обеспечение детей-сирот и детей, оставшихся без попечения родителей, лиц из числа детей-сирот и детей, оставшихся без попечения родителей, жилыми помещениями</t>
  </si>
  <si>
    <t>на организацию и осуществление деятельности по опеке и попечительству</t>
  </si>
  <si>
    <t>на осуществление регионального государственного надзора за применением подлежащих государственному регулированию цен (тарифов) на товары (услуги) в соответствии с законодательством Российской Федерации</t>
  </si>
  <si>
    <t>на организацию проведения на территории субъекта Российской Федерации мероприятий по предупреждению и ликвидации болезней животных, их лечению, отлову и содержанию безнадзорных животных, защите населения от болезней, общих для человека и животных, за исключением вопросов, решение которых отнесено к ведению Российской Федерации</t>
  </si>
  <si>
    <t>владение, пользование и распоряжение имуществом, находящимся в муниципальной собственности городского округа</t>
  </si>
  <si>
    <t>создание условий для организации досуга и обеспечения жителей городского округа услугами организаций культуры</t>
  </si>
  <si>
    <t>организация ритуальных услуг и содержание мест захоронения</t>
  </si>
  <si>
    <t xml:space="preserve">организация сбора, вывоза, утилизации и переработки бытовых и промышленных отходов  </t>
  </si>
  <si>
    <t xml:space="preserve">утверждение схемы размещения рекламных конструкций, выдача размещений на установку и эксплуатацию рекламных конструкций на территории городского округа </t>
  </si>
  <si>
    <t>создание условий для расширения рынка сельскохозяйственной продукции, сырья и продовольствия, содействие развитию малого и среднего предпринимательства, оказание поддержки социально ориентированным некоммерческим организациям, благотворительной деятельности и добровольчеству</t>
  </si>
  <si>
    <t>расходы на обслуживание муниципального долга</t>
  </si>
  <si>
    <t>1301</t>
  </si>
  <si>
    <t xml:space="preserve">организационное и материально-техническое обеспечение подготовки и проведения муниципальных выборов, местного референдума, голосования по отзыву депутата, члена выборного органа местного самоуправления, выборного должностного лица местного самоуправления, голосования по вопросам изменения границ муниципального образования, преобразования муниципального образования  </t>
  </si>
  <si>
    <t>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определенными органами государственной власти субъектов РФ.</t>
  </si>
  <si>
    <t>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 - сирот, безнадзорных детей, детей, оставшихся без попечения родителей (за исключением детей, обучающихся в федеральных образовательных учреждениях), социальную поддержку ветеранов труда, лиц, проработавших в тылу в период Великой Отечественной войны 1941-1945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презда на общественном транспорте, иных социальных пособий, а также для возмещения расходов муниципальных образований в связи с представлением законами субъекта РФ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t>
  </si>
  <si>
    <t>на определение перечня должностных лиц, уполномоченных составлять протоколы об административных правонарушениях, предусмотренных законами субъектов РФ, создание комиссий по делам несовершеннолетних и защите их прав и организации деятельности этих комиссий, создание административных комиссий, иных коллегиальных органов в целях привлечения к административной ответственности, предусмотренной законами субъектов РФ</t>
  </si>
  <si>
    <t>сессия</t>
  </si>
  <si>
    <t>24.10.2017 - не установ.</t>
  </si>
  <si>
    <t xml:space="preserve"> организации и обеспечения отдыха и оздоровления детей (за исключением организации отдыха детей в каникулярное время), осуществления мероприятий по обеспечению безопасности жизни и здоровья детей в период их пребывания в организациях отдыха детей и их оздоровления, осуществления регионального контроля за соблюдением требований законодательства Российской Федерации в сфере организации отдыха и оздоровления детей, осуществления иных полномочий, предусмотренных Федеральным законом от 24 июля 1998 г.  № 124-ФЗ «Об основных гарантиях прав ребенка в Российской Федерации»</t>
  </si>
  <si>
    <t>ст.66</t>
  </si>
  <si>
    <t>Решение Канского городского Совета депутатов от 25.11.2010 № 10-59 "О положение о Финансовом управлении администрации города Канска"</t>
  </si>
  <si>
    <t>Постановление администрации г. Канска Красноярского края от 31.10.2012 №1685 "О создании муниципального казенного учреждения "Централизованная бухгалтерия по ведению учета в сфере образования".</t>
  </si>
  <si>
    <t>31.10.2012 - не утанов</t>
  </si>
  <si>
    <t>Постановление администрации города Канска от 21.05.2018 г. №462 "Об утверждении Порядка расходования средств субвенции, направленной на осуществление органами местного самоуправления отдельных государственных полномочий в области архивного дела"</t>
  </si>
  <si>
    <t>Постановление администрации города Канска от 21.05.2018 №461 "Об утверждении Порядка расходования средств субвенции, направленной на осуществление органами местного самоуправления государственных полномочий по созданию и обеспечению деятельности административных комиссий"</t>
  </si>
  <si>
    <t>Расходные обязательства, возникшие в результате принятия нормативных правовых актов городского округа, заключения договоров (соглашений) в рамках реализации полномочий органов местного самоуправления городского округа по решению вопросов местного значения городского округа</t>
  </si>
  <si>
    <t>Расходные обязательства, возникшие в результате принятия нормативных правовых актов городского округа, заключения договоров (соглашений),в рамках реализации вопросов местного значения городского округа</t>
  </si>
  <si>
    <t>23.05.2018 не установ</t>
  </si>
  <si>
    <t>Постановление администрации г. Канска Красноярского края от 28.06.2018 №589 "Об утверждении Порядка расходования средств субвенции, направленной на осуществление государственных полномочий по составлению списков кандидатов в присяжные заседатели"</t>
  </si>
  <si>
    <t>04.07.2018 не установ</t>
  </si>
  <si>
    <t>Решение Канского городского Совета депутатов Красноярского края от 16.02.2011 № 15-91 "О Положении о порядке управления и распоряжения имуществом, находящимся в муниципальной собственности города Канска"</t>
  </si>
  <si>
    <t>Постановление администрации города Канска Красноярского края от 13.06.2018 г. № 543 "Об утверждении положения об обеспечении первичных мер пожарной безопасности в границах города Канска"</t>
  </si>
  <si>
    <t>20.06.2018 - не установ</t>
  </si>
  <si>
    <t>Постановление администрации города Канска Красноярского края от 28.02.2018 г. №172 "Об утверждении порядка расходования средств субвенции на оказание услуг по отлову и содержанию безнадзорных животных".</t>
  </si>
  <si>
    <t>07.03.2018 - не установ</t>
  </si>
  <si>
    <t>Постановление администрации города Канска от 14.03.2017 №228 "Об утверждении Порядка расходования средств субсидии из краевого бюджета на осуществление (возмещение) расходов, направленных на развитие и повышение качества работы муниципальных учреждений, предоставление новых муниципальных услуг, повышение их качества, и порядок предоставления отчетности об их использовании"</t>
  </si>
  <si>
    <t>15.03.2017 - не установ</t>
  </si>
  <si>
    <t>Постановление администрация города Канска от 26.05.2016 г. №461 "Об организации питания детей, обучающихся в общеобразовательных организациях города Канска, без взимания платы".</t>
  </si>
  <si>
    <t>01.06.2016 - не установ</t>
  </si>
  <si>
    <t>0502,0505</t>
  </si>
  <si>
    <t>Постановление администрации города Канска от 19.04.2019 г. №333 "Об утверждении порядка расходования субсидии на финансирование (возмещение) расходов, направленных на сохранение и развитие материально-технической базы муниципальных загородных оздоровительных лагерей".</t>
  </si>
  <si>
    <t>24.04.2019 - не установ.</t>
  </si>
  <si>
    <t>Постановление администрации города Канска от 19.04.2019 г. № 332 "Об утверждении Порядка расходования субвенции, направленной на осуществление государственных полномочий по организации и обеспечению отдыха и оздоровления детей."</t>
  </si>
  <si>
    <t>24.04.2019 - не установ</t>
  </si>
  <si>
    <t>Постановление администрации города Канска от 07.05.2019 г. №396 "Об утверждении Порядка расходования субсидии в рамках подпрограммы "Улучшение жилищных условий отдельных категорий граждан" государственной программы Красноярского края "Создание условий для обеспечения доступным и комфортным жильем граждан"</t>
  </si>
  <si>
    <t>15.05.2019 - не установ</t>
  </si>
  <si>
    <t>0605</t>
  </si>
  <si>
    <t>оказание поддержки гражданам и их объединениям, участвующим в охране общественного порядка, создание условий для деятельности народных дружин</t>
  </si>
  <si>
    <t>ст.16, пункт 1, п/пункт 37</t>
  </si>
  <si>
    <t>Закон края от 11.07.2019 года №7-2988 "О наделении органов местного самоуправления муниципальных районов и городских округов государственными полномочиями по организации и осуществлению деятельности по опеке и попечительству в отношении совершеннолетних граждан, а также в сфере патронажа"</t>
  </si>
  <si>
    <t>02.09.2008-не установ</t>
  </si>
  <si>
    <t>Решение Канского городского Совета депутатов №43-428 от 26.03.2008 г. "О Положении по управлению муниципальным долгом города Канска"</t>
  </si>
  <si>
    <t>02.04.2008 - не установ</t>
  </si>
  <si>
    <t>09.07.2008- не установ</t>
  </si>
  <si>
    <t>Постановление администрации города Канска от 29.10.2019 №1026 "О возложении полномочий по назначению, перерасчету и выплате пенсии за выслугу лет лицам, замещавшим должности муниципальной службы в городе Канске"</t>
  </si>
  <si>
    <t>Постановление администрации г. Канска Красноярского края от 25.11.2019 г. №1124 "Об утверждении Порядка расходования средств субвенции, направленной на осуществление органами местного самоуправления государственных полномочий по организации и осуществлению деятельности по опеке и попечительству в отношении совершеннолетних граждан, а также в сфере патронажа".</t>
  </si>
  <si>
    <t>Решение Канского городского совета депутатов от 27.11.2017 г. №23-111 "О положении об управлении строителства и жилищно-коммунального хозяйства администрации города Канска"</t>
  </si>
  <si>
    <t>27.12.2017- не установ</t>
  </si>
  <si>
    <t>0412,0603</t>
  </si>
  <si>
    <t>Постановление администрации города Канска от 26.05.2020 №445 "Об утверждении Порядка расходования иных межбюджетных трансфертов за содействие развитию налогового потенциала"</t>
  </si>
  <si>
    <t>27.11.2019 -не установ</t>
  </si>
  <si>
    <t>27.05.2020 -не установ.</t>
  </si>
  <si>
    <t>Постановление администрации города Канска от 03.09.2020 г. №726 "Об утверждении Порядка расходования субсидии на внедрение целевой модели цифровой образовательной среды в общеобразовательных организациях и профессиональных образовательных организациях Красноярского края"</t>
  </si>
  <si>
    <r>
      <rPr>
        <sz val="11"/>
        <rFont val="Times New Roman"/>
        <family val="1"/>
        <charset val="204"/>
      </rPr>
      <t>09.09.2020 -</t>
    </r>
    <r>
      <rPr>
        <sz val="11"/>
        <color theme="1"/>
        <rFont val="Times New Roman"/>
        <family val="1"/>
        <charset val="204"/>
      </rPr>
      <t xml:space="preserve"> не установ.</t>
    </r>
  </si>
  <si>
    <t>Постановление администрации города Канска от 14.10.2020 №929 "Об утверждении Порядка расходования иного межбюджетного трансферта на выплату ежемесячного денежного вознаграждения за классное руководство педагогическим работникам муниципальных образовательных организаций, реализующих образовательные программы начального общего, основного общего и среднего общего образования, в том числе адаптированные основные общеобразовательные программы"</t>
  </si>
  <si>
    <t>Постановление администрации города Канска от 09.10.2020 № 915 "Об утверждении Порядка организации бесплатных перевозок обучающихся в муниципальных образовательных организациях, реализующих основные общеобразовательные программы".</t>
  </si>
  <si>
    <t>14.10.2020 - не установ.</t>
  </si>
  <si>
    <t>21.10.2020 - не установ.</t>
  </si>
  <si>
    <t>Субвенции бюджетам муниципальных образований для реализации отдельных государственных полномочий по осуществлению мониторинга состояния и развития лесной промышленности в рамках подпрограммы "Обеспечение реализации государственной программы и прочие мероприятия" государственной программы Красноярского края "Развитие лесного хозяйства"</t>
  </si>
  <si>
    <t>Постановление Правительства Красноярского края от 18.09.2020 №628-п "Об утверждении Порядка предоставления и распределения субсидий бюджетам муниципальных образований края на софинансирование организации и обеспечения обучающихся по образовательным программам начального общего образования в муниципальных образовательных организациях, за исключением обучающихся с ограниченными возможностями здоровья, бесплатным горячим питанием, предусматривающим наличие горячего блюда, не считая горячего напитка".</t>
  </si>
  <si>
    <t>21.09.2020 - не установ</t>
  </si>
  <si>
    <t>Постановление Администрации города Канска от 27.10.2020 № 978 "Об утверждении Порядка расходования субсидии на софинансирование организации и обеспечения обучающихся по образовательным программам начального общего образования в муниципальных образовательных организациях, за исключением обучающихся с ограниченными возможностями здоровья, бесплатным горячим питанием, предусматривающим наличие горячего блюда, не считая горячего напитка".</t>
  </si>
  <si>
    <t>28.10.2020 - не установ.</t>
  </si>
  <si>
    <t xml:space="preserve">Решение Канского городского Совета депутатов Красноярского края от 28.08.2017 № 21-97 "О Правилах благоустройства территории муниципального образования город Канск" </t>
  </si>
  <si>
    <t>06.09.2017 - не установ.</t>
  </si>
  <si>
    <t>01.01.2021 - не установ.</t>
  </si>
  <si>
    <t>Постановление администрации города Канска Красноярского края от 16.10.2020 г. № 937 "О лимитах потребления электрической энергии, тепловой энергии и воды".</t>
  </si>
  <si>
    <t>Постановление администрации города Канска от 25.06.2020 № 544 "Об утверждении порядка расходования субсидии на реализацию мероприятий в сфере обеспечения доступности приоритетных объектов и услуг в приоритетных сферах жизнедеятельности инвалидов и других маломобильных групп населения".</t>
  </si>
  <si>
    <t>01.07.2020 - не установ.</t>
  </si>
  <si>
    <t>Постановление администрации города Канска от 30.12.2020 г. №1207 "Об утверждении порядка предоставления грантов в форме субсидии частным образовательным организациям, организациям, осуществляющим обучение, индивидуальным предпринимателям, государственным образовательным организациям, муниципальным образовательным организациям, в отношении которых Управлением образования администрации города Канска не осуществляются функции и полномочия учредителя, включенными в реестр поставщиков образовательных услуг в рамках системы персонифицированного финансирования, в связи с оказанием услуг по реализации дополнительных общеобразовательных программ в рамках системы персонифицированного финансирования"</t>
  </si>
  <si>
    <t>13.01.2021 - не установ.</t>
  </si>
  <si>
    <t>Постановление администрации города Канска от 25.12.2020 №1161 "О предоставлении из бюджета города Канска муниципальным и бюджетным и автономным учреждениям субсидий на цели, не связанные с финансовым обеспечением выполнения муниципального задания на окзание муниципальных услуг (выполнение работ)"</t>
  </si>
  <si>
    <t>30.12.2020 - не установ</t>
  </si>
  <si>
    <t xml:space="preserve">Постановление администрации города Канска от 25.02.2020 № 163 "Об организации трудового воспитания несовершеннолетних граждан" </t>
  </si>
  <si>
    <t>04.03.2020 - не установ</t>
  </si>
  <si>
    <t>Постановление администрации города Канска от 25.12.2020 №1161 "О предоставлении из бюджета города Канска муниципальным и бюджетным и автономным учреждениям субсидий на цели, не связанные с финансовым обеспечением выполнения муниципального задания на окзан</t>
  </si>
  <si>
    <t>13.12.2017 -  не установ</t>
  </si>
  <si>
    <t>Постановление администрации города Канска от 21.06.2018 №554 "Об определении форм участия граждан в обеспечении первичных мер пожарной безопасности, в том числе в деятельности добровольной пожарной охраны на территории города Канска"</t>
  </si>
  <si>
    <t>11.07.2018- не установ</t>
  </si>
  <si>
    <t>Постановление администрации город Канска Красноярского кра от 20.09.2011 №1708 "Об участии населения в обеспечении дорожного движения и охране общественного порядка на территории муниципального образования город Канск"</t>
  </si>
  <si>
    <t>05.10.2011 - не установ</t>
  </si>
  <si>
    <t>Постановление администрации города Канска Красноярского края от 31.05.2019 №492 "Об утверждении порядка расходования субсидии, предоставляемой бюджету города Канска на строительство жилья помещений, выплату возмещения собственникам жилых помещений за изымаемое жилое помещение для переселения граждан, проживающих в жилых домах муниципальных образований, признанных в установленном порядке аварийными и подлежащими сносу или реконструкции, а также на снос таких домов после расселения граждан"</t>
  </si>
  <si>
    <t>31.05.2019 - не установ</t>
  </si>
  <si>
    <t>2601, 2602</t>
  </si>
  <si>
    <t>2601.2602</t>
  </si>
  <si>
    <t>2541, 2542</t>
  </si>
  <si>
    <t>Расходные обязательства, возникшие в результате принятия нормативных правовых актов городского округа, заключения договоров (соглашений) в рамках реализации органами местного самоуправления городского округа отдельных государственных полномочий, переданных органами гос.власти РФ и (или) орган гос. власти субъекта РФ</t>
  </si>
  <si>
    <t>Отдельные государственные полномочия, не переданные, но осуществляемые органами местного самоуправления городского округа за счет субвенций из бюджета субъекта</t>
  </si>
  <si>
    <r>
      <t>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t>
    </r>
    <r>
      <rPr>
        <sz val="11"/>
        <color rgb="FFFF0000"/>
        <rFont val="Times New Roman"/>
        <family val="1"/>
        <charset val="204"/>
      </rPr>
      <t xml:space="preserve"> (в части дошкольного образования в  муниципальных дошкольных образовательных организациях и муниципальных общеобразовательных организациях)</t>
    </r>
  </si>
  <si>
    <r>
      <t xml:space="preserve">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t>
    </r>
    <r>
      <rPr>
        <sz val="11"/>
        <color rgb="FFFF0000"/>
        <rFont val="Times New Roman"/>
        <family val="1"/>
        <charset val="204"/>
      </rPr>
      <t>(в части начального общего, основного общего, среднего общего образования в муниципальных общеобразовательных организациях в городской местности)</t>
    </r>
  </si>
  <si>
    <t>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обеспечения дополнительного образования детей в муниципальных общеобразовательных организациях)</t>
  </si>
  <si>
    <t>организация предоставления общедоступного и бесплатного дошкольного,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 создание условий для осуществления присмотра и ухода за детьми, содержания детей в муниципальных образовательных организациях (в части обеспечения деятельности прочих учреждений образования (централизованные бухгалтерии, межшкольные учебные комбинаты, хозяйственные эксплуатационные конторы и другие))</t>
  </si>
  <si>
    <t xml:space="preserve">Расходные обязательства, возникшие в результате принятия нормативных правовых актов городского округа, заключения договоров (соглашений) </t>
  </si>
  <si>
    <t>Расходные обязательства, возникшие в результате принятия нормативных правовых актов городского округа, заключения договоров (соглашений) в рамках реализации полномочий органов местного самоуправления городского округа по решению вопросов местного значения городского округа, всего</t>
  </si>
  <si>
    <t xml:space="preserve"> 0412</t>
  </si>
  <si>
    <t>3201,   3202</t>
  </si>
  <si>
    <t>организация проведения официальных физкультурно-оздоровительных и спортивных мероприятий городского округа</t>
  </si>
  <si>
    <t xml:space="preserve"> оказание поддержки социально ориентированным некоммерческим организациям, благотворительной деятельности и добровольчеству волонтерству)</t>
  </si>
  <si>
    <t>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t>
  </si>
  <si>
    <t>ст.6 п 17.</t>
  </si>
  <si>
    <t>Постановление администрации города Канска от 22.10.2021 №895 "Об утверждении Порядка расходования субвенции на реализацию отдельных государственных полномочий по осуществлению мониторинга состояния и развития лесной промышленности"</t>
  </si>
  <si>
    <t>Постановление администрации города Канска от 13.10.2021 №864 "Об утверждении порядка расходования средств субсидии из краевого бюджета на поддержку физкультурно-спортивных клубов по месту жительства"</t>
  </si>
  <si>
    <t>20.10.2021 - не установ.</t>
  </si>
  <si>
    <t>Постановление администрации города Канска от 11.10.2021 №844 "Об утверждении порядка расходования средств субсидии из краевого бюджета на обеспечение муниципальных организаций, осуществляющих спортивную подготовку, в соответствии с требованием федеральных стандартов спортивной подготовки".</t>
  </si>
  <si>
    <t>13.10.2021 - не установ.</t>
  </si>
  <si>
    <t>Постановления администрации города Канска от 11.10.2021 №843 "Об утверждении порядка расходования средств субсидии из краевого бюджета на развитие детско-юнешского спорта"</t>
  </si>
  <si>
    <t>27.10.2021 - не установ.</t>
  </si>
  <si>
    <t>Постановление администрации города Канска от 25.02.2021 № 128 "Об утверждении порядка определения объема и условия предоставления из бюджета города Канска муниципальным бюджетным учреждениям физической культуры, спорта и молодежной политики субсидии на иные цели</t>
  </si>
  <si>
    <t>03.03.2021 - не установ.</t>
  </si>
  <si>
    <t>Осуществление отдельных государственных полномочий по обеспечению предоставления меры социальной поддержки гражданам, достигшим возраста 23 лет и старше, имевшим в соответствии с федеральным законодательством статус детей-сирот, детей, оставшихся без попечения родителей, лиц из числа детей-сирот и детей, оставшихся без попечения родителей</t>
  </si>
  <si>
    <t>Постановление администрации города Канска от 10.12.2021 г. №1049 "Об осуществлении отдельных государственных полномочий по обеспечению предоставления меры социальной поддержки гражданам, достигшим возраста 23 лет и старше, имевшим в соответствии с федеральным законадательством статус детей-сирот, детей, оставшихся без попечения родителей, лиц из числа детей-сирот и детей, оставшихся без попечения родителей"</t>
  </si>
  <si>
    <t>Закон красноярского края от 08.07.2021 №11-5284 "О наделении органов местного самоуправления муниципальных районов, муниципальных округов и городских округов края отдельными государственными полномочиями по обеспечению предоставления меры социальной поддержки гражданам, достигших возраста 23 лет и старше, имевшим в соответствии с федеральным законодательством статус детей-сирот, детей, оставшихся без попечения родителей, лиц из числа детей-сирот и детей, оставшихся без попечения родителей"</t>
  </si>
  <si>
    <t>23.07.2021- не установ.</t>
  </si>
  <si>
    <t>10.12.2021 не установ.</t>
  </si>
  <si>
    <t>Постановление администрации города Канска от 16.12.2021 г. №1136 "Об утверждении Порядка расходования средств субсидии на государственную поддержку отрасли культуры (модернизация библиотек в части комплектования книжных фондов).</t>
  </si>
  <si>
    <t>22.12.2021-не установ</t>
  </si>
  <si>
    <t>Постановление администрации города Канска от 28.01.2022 №56 "Об утверждении Порядка расходования средств субсидии на комплектования книжных фондов библиотек"</t>
  </si>
  <si>
    <t>02.02.2022- не установ</t>
  </si>
  <si>
    <t>Постановление администрации города Канска от 21.01.2022 №39 "Об утверждении Порядка расходования средств субсидии, предоставяемых городу Канску Красноярского врая в целях софинансирования мероприятий по поддержке и развитию малого и среднего предпринимательства</t>
  </si>
  <si>
    <t>21.01.2022-не установ</t>
  </si>
  <si>
    <t>22.02.2012 17.02.2022</t>
  </si>
  <si>
    <t>Постановление администрации города Канска от 17.02.2022 №117 "Об организации функционирования единой дежурно-диспетчерской службы города Канска Красноярского края, признания утратившим силу постонавления администрации города Канска от 16.02.2012 №197"</t>
  </si>
  <si>
    <t>17.02.2022 не установ.</t>
  </si>
  <si>
    <t>Постановление администрации города Канска от 22.02.2022 г. №142 "Об утверждении Порядка предоставления субсидий субъектам малого и среднего предпринимательства и самозанятым гражданам на возмещение затрат при осуществлении предпринимательской деятельности".</t>
  </si>
  <si>
    <t>Постановление администрации города Канска от 21.03.2022 №239 "Об утверждении порядка расходования субвенции бюджетам муниципальных образований на обеспечение жилыми помещениями детей-сирот и детей, оставшихся без попечения родителей, лиц из числа детей-сирот и детей, оставшихся без попечения родителей, лиц, которые относились к категории детей-сирот и детей, оставшихся без попечения родителей, лиц из числа детей-сирот и детей, оставшихся без попечения родителей, и достигли возраста 23 лет".</t>
  </si>
  <si>
    <t>23.03.2022 - не установ.</t>
  </si>
  <si>
    <t>Руководитель Финансового управления администрации города Канска</t>
  </si>
  <si>
    <t>Н.А. Тихомирова</t>
  </si>
  <si>
    <t>Постановление администрации города Канска Красноярского края от 16.02.2015 г. №205 "О создании Муниципального казенного учреждения "Централизованная бухгалтерия"</t>
  </si>
  <si>
    <t>06.11.2019 - не установ</t>
  </si>
  <si>
    <t>Постановление администрации г. Канска от 03.12.2021 г. № 1009 "Об утверждении положения о порядке предоставления субсидии в целях возмещения недополученных доходов, возникающих в связи с применением предельного индекса при оказании коммунальных услуг"</t>
  </si>
  <si>
    <t>08.12.2021 - не устан.</t>
  </si>
  <si>
    <t>22.06.2016 - 09.06.2021</t>
  </si>
  <si>
    <t>Постановление администрации города Канска от 08.06.2021 г. № 500 "Об утверждении административного регламента предоставления муниципальной услуги "Предоставления доступа к оцифрованным изданиям, хранящимся в Муниципальном бюджетном учреждений культуры "Централизованная библиотечная система г. Канска" с учетом соблюдения требований законодательства РФ об авторских и смешаных правах"</t>
  </si>
  <si>
    <t>09.06.2021 - не установ</t>
  </si>
  <si>
    <t>Постановление администрации города Канска от 08.06.2021 г. №501 "Об утверждении административного регламента предоставления муниципальной услуги "Предосталвения доступа к справочно-поисковому аппарату библиотек, базам данных муниципального бюджетного учреждения культуры "Централизованная библиотечная система г. Канска"</t>
  </si>
  <si>
    <t>Решение Канского городского Совета депутатов от 10.03.2021 г. №5-37 "О положении об управлении градостроительства администрации города Канска"</t>
  </si>
  <si>
    <t>01.06.2021 - не установ</t>
  </si>
  <si>
    <t>Решение Канского городского Совета депутатов от 10.03.2021 г. № 5-37 "О положении об управлении градостроительства администрации города Канска"</t>
  </si>
  <si>
    <t>23.02.2022 -не установ</t>
  </si>
  <si>
    <t>31.01.2022- 31.12.2022</t>
  </si>
  <si>
    <t>18.02.2015 не установ</t>
  </si>
  <si>
    <t>15.01.2022 - 31.12.2023</t>
  </si>
  <si>
    <t>28.01.2022 - 31.12.2024</t>
  </si>
  <si>
    <t>Соглашение о предоставлении субсидии из краевого бюджета бюджету города Канска Красноярского края на предоставление социальных выплат молодым семьям на приобретение (строительство) жилья. от 17.01.2022г. №04720000-1-2022-003</t>
  </si>
  <si>
    <t>содействие развитию малого и среднего предпринимательства</t>
  </si>
  <si>
    <t xml:space="preserve">материально-техническое и финансовое обеспечение деятельности органов местного самоуправления </t>
  </si>
  <si>
    <t>Расходные обязательства, возникшие в результате принятия нормативных правовых актов городского округа, заключения договоров (соглашений) в рамках реализации органами местного самоуправления городского округа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</si>
  <si>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по составлению (изменению) списков кандидатов в присяжные заседатели</t>
  </si>
  <si>
    <t>за счет субвенций, предоставленных из бюджета субъекта Российской Федерации, всего</t>
  </si>
  <si>
    <t>формирование и содержание архивных фондов субъекта Российской Федерации</t>
  </si>
  <si>
    <t>3202.3</t>
  </si>
  <si>
    <t>субвенции бюджетам муниципальных образований на организацию и осуществление деятельности по опеке и попечительству в отношении совершеннолетних граждан, а также в сфере патронажа</t>
  </si>
  <si>
    <t>утверждение генеральных планов городского округа, правил землепользования и застройки, утверждение подготовленной на основе генеральных планов городского округа документации по планировке территории, выдача градостроительного плана земельного участка, расположенного в границах  городского округа,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городского округа, утверждение местных нормативов градостроительного проектирования городского округа, ведение информационной системы обеспечения градостроительной деятельности, осуществляемой на территории городского округа, резервирование земель и изъятие земельных участков в границах городского округа для муниципальных нужд, осуществление муниципального земельного контроля в границах городского округа,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 направление уведомления о соответствии указанных в уведомлении о планируемых строительстве или реконструкции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 уведомления о несоответствии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(или) недопустимости размещения объекта индивидуального жилищного строительства или садового дома на земельном участке, уведомления о соответствии или несоответствии построенных или реконструированных объекта индивидуального жилищного строительства или садового дома требованиям законодательства о градостроительной деятельности при строительстве или реконструкции объектов индивидуального жилищного строительства или садовых домов на земельных участках, расположенных на территориях городских округов, принятие в соответствии с гражданским законодательством Российской Федерации решения о сносе самовольной постройки, решения о сносе самовольной постройки или ее приведении в соответствие с установленными требованиями, решения об изъятии земельного участка, не используемого по целевому назначению или используемого с нарушением законодательства Российской Федерации, осуществление сноса самовольной постройки или ее приведения в соответствие с установленными требованиями в случаях, предусмотренных Градостроительным кодексом Российской Федерации</t>
  </si>
  <si>
    <t>материально-техническое и финансовое обеспечение деятельности органов местного самоуправления</t>
  </si>
  <si>
    <t>обслуживание долговых обязательств в части процентов, пеней и штрафных санкций по бюджетным кредитам, полученным из региональных бюджетов</t>
  </si>
  <si>
    <t>предоставление доплат за выслугу лет к трудовой пенсии муниципальным служащим за счет средств местного бюджета</t>
  </si>
  <si>
    <t xml:space="preserve">2522, 2523, 2525, 2526, 2527 </t>
  </si>
  <si>
    <r>
      <t xml:space="preserve">Полномочия по обеспечению обучающихся по образовательным программа начального общего образования в государственных и муниципальных образовательных организациях </t>
    </r>
    <r>
      <rPr>
        <sz val="11"/>
        <color rgb="FFFF0000"/>
        <rFont val="Times New Roman"/>
        <family val="1"/>
        <charset val="204"/>
      </rPr>
      <t>бесплатным горячим питанием</t>
    </r>
    <r>
      <rPr>
        <sz val="11"/>
        <color theme="1"/>
        <rFont val="Times New Roman"/>
        <family val="1"/>
        <charset val="204"/>
      </rPr>
      <t xml:space="preserve"> и по реализации мероприятий по обеспечению условий для организации бесплатного горячего питания обучающихся по образовательным программам начального общего образования в государственных и муниципальных образовательных организациях – часть 2.1 статьи 37 Федерального закона от 29 декабря 2012 г. № 273-ФЗ «Об образовании в Российской Федерации», пункт 3 статьи 3 Федерального закона от 1 марта 2020 г. № 47-ФЗ "О внесении изменений в Федеральный закон "О качестве и безопасности пищевых продуктов" и статью 37 Федерального закона "Об образовании в Российской Федерации"</t>
    </r>
  </si>
  <si>
    <t>Отдельные государственные полномочия, не переданные, но осуществляемые органами местного самоуправления городского округа за счет субвенций из бюджета субъекта РФ</t>
  </si>
  <si>
    <t>дорожная деятельность в отношении автомобильных дорог местного значения в границах городского округа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на автомобильном транспорте, городском наземном электрическом транспорте и в дорожном хозяйстве в границах городского округа, организация дорожного движения,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</si>
  <si>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 xml:space="preserve">участие в организации деятельности по накоплению (в том числе раздельному накоплению), сбору, транспортированию, обработке, утилизации, обезвреживанию, захоронению твердых коммунальных отходоворганизация сбора, вывоза, утилизации и переработки бытовых и промышленных отходов </t>
  </si>
  <si>
    <t>организация благоустройства территории городского округа (за исключением расходов на осуществление дорожной деятельности, а также расходов на капитальный ремонт и ремонт дворовых территорий многоквартирных домов, проездов к дворовым территориям многоквартирных домов населенных пунктов); организация благоустройства территории городского округа в части расходов на осуществление дорожной деятельности, а также расходов на капитальный ремонт и ремонт дворовых территорий многоквартирных домов, проездов к дворовым территориям многоквартирных домов населенных пунктов, за исключением расходов, осуществляемых за счет средств дорожных фондов</t>
  </si>
  <si>
    <t>Материально-техническое и финансовое обеспечение деятельности органов местного самоуправления</t>
  </si>
  <si>
    <t>на установление подлежащих государственному регулированию цен (тарифов) на товары (услуги) в соответствии с законодательством Российской Федерации (за исключением расходных обязательств, отраженных по иным кодам расходных обязательств)</t>
  </si>
  <si>
    <t>обеспечение условий для развития на территории городского округа физической культуры, школьного спорта и массового спорта</t>
  </si>
  <si>
    <t>утверждение схемы размещения рекламных конструкций, выдача разрешений на установку и эксплуатацию рекламных конструкций на территории городского округа, аннулирование таких разрешений, выдача предписаний о демонтаже самовольно установленных рекламных конструкций на территории городского округа, осуществляемые в соответствии с Федеральным законом от 13 марта 2006 г. № 38-ФЗ «О рекламе»</t>
  </si>
  <si>
    <t>материально-техническоеи финансовое обеспечение деятельности органов местного самоуправления</t>
  </si>
  <si>
    <t xml:space="preserve">материально-техническоеи финансовое обеспечение деятельности органов местного самоуправления  </t>
  </si>
  <si>
    <t xml:space="preserve">материально-техническоеи финансовое обеспечение деятельности органов местного самоуправления   </t>
  </si>
  <si>
    <t>за счет субвенций, предоставленных из бюджета субъекта Российской Федерации</t>
  </si>
  <si>
    <t>Постановление администрации города Канска от 23.12.2021 №1189 "Об утверждении Порядка расходования иного межбюджетного трансферта, предоставленного бюджету города Канска в целях содействия достижению и (или) поощрения достижения наилучших значений показателей эффективности деятельности органов местного самоуправления муниципальных, городских округов и муниципальных районов Красноярского края"</t>
  </si>
  <si>
    <t>Постановление администрации города Канска от 24.12.2021 №1195 "Об утверждении Порядка осуществления государственных полномочий по обеспечению предоставления меры социальной поддержки гражданам, достигшим возраста 23 лет и старше, имевшим в соответствии с федеральным законодательством статус детей-сирот, детей, оставшихся без попечения родителей, лиц из числа детей-сирот и детей, оставшихся без попечения родителей"</t>
  </si>
  <si>
    <t>29.12.2021 - не установ</t>
  </si>
  <si>
    <t>Постановление администрации г. Канска Красноярского края от 07.06.2016 № 513 "Об утверждении Административного регламента исполнения муниципальной услуги по предоставлению доступа к оцифрованным краеведчиским изданиям, в том числе из фонда редких книг, хранящимся в Центральной городской библиотеке имени А.П. Чехова ЦБС г. Канска"</t>
  </si>
  <si>
    <t>Постановление администрации города Канска 894 от 08.08.2022 г. "Об утверждении Порядка расходования средств субсидии на реализацию муниципальных программ, подпрограмм, направленных на реализацию мероприятий в сфере укрепления межнационального и межконфессионального согласия"</t>
  </si>
  <si>
    <t>10.08.2022 - не установ</t>
  </si>
  <si>
    <t>0113,0707</t>
  </si>
  <si>
    <t>1101, 1103</t>
  </si>
  <si>
    <t>Постановление администрации города Канска от 20.10.2022 №1192 "Об утверждении Порядка расходования субсидии на увеличение охвата детей, обучающихся по дополнительным общеразвивающим программам"</t>
  </si>
  <si>
    <t>26.10.2022 - не установ.</t>
  </si>
  <si>
    <t>29.12.2021 - не установ.</t>
  </si>
  <si>
    <t>Постановление администрации города Канска от 23.12.2022 № 1518 "Об утверждении Порядка расходования иных межбюджетных трансфертов на финансовое обеспечение (возмещение) расходов, связанных с предоставлением мер социальной поддержки в сфере дошкольного и общего образования детям из семей лиц, принимающих участие в специальной военной операции".</t>
  </si>
  <si>
    <t xml:space="preserve">Управление строительства и жилищно-коммунального хозяйства  администрации города Канска </t>
  </si>
  <si>
    <t>28.12.2022 - не установ.</t>
  </si>
  <si>
    <t>Отчетный период 2022 год</t>
  </si>
  <si>
    <t xml:space="preserve">организационное и материально-техническое обеспечение подготовки и проведения муниципальных выборов, местного референдума, голосования по отзыву депутата, члена выборного органа местного самоуправления, выборного должностного лица местного самоуправления, голосования по вопросам изменения границ муниципального образования, преобразования муниципального образования </t>
  </si>
  <si>
    <t>0107</t>
  </si>
  <si>
    <t>ст.17,  пункт 1, п/пункт 5</t>
  </si>
  <si>
    <t>Закон Красноярского края от 02.10.2003 № 8-1411  "О выборах в органы местного самоуправления в Красноярском крае"</t>
  </si>
  <si>
    <t>ст.5, пункт 1
ст.43, пункт 1</t>
  </si>
  <si>
    <t>08.11.2003 - не установ</t>
  </si>
  <si>
    <t>Федеральный закон от 12.06.2002 № 67-ФЗ "Об основных гарантиях избирательных прав и права на участие в референдуме граждан Российской Федерации"</t>
  </si>
  <si>
    <t>ст.57, пункт 1</t>
  </si>
  <si>
    <t>26.06.2002 - не установ</t>
  </si>
  <si>
    <t>Постановление администрации города Канска от 24.10.2017 №951 "Об утверждении Порядка предоставления и расходования средств субсидии из краевого бюджета на финансирование создания и обеспечения деятельности муниципального ресурсного центра поддержки общественных инициатив"</t>
  </si>
  <si>
    <t>Постановление администрации города Канска от 10.04.2017 №315 "Об утверждении Положения о порядке определения объема и предоставления субсидий социально ориентированным некоммерческим организациям, не являющимся государственными (муниципальными) учреждения на реализацию социальных проектов на основании конкурсного отбора проектов."</t>
  </si>
  <si>
    <t>Постановление администрации города Канска от 08.12.2017 №1116 "Об утверждении положения об условиях и порядке предоставления субсидии социально ориентированной некоммерческой организации на финансирование создания и обеспечения деятельности муниципального ресурсного центра поддержки общественных инициатив."</t>
  </si>
  <si>
    <t>22.09.2010 - 09.11.2022</t>
  </si>
  <si>
    <t>Постановление администрации города Канска от 03.11.2022 г. №1255 "Об утверждении порядка использования бюджетных ассигнований резервного фонда администрации города Канска"</t>
  </si>
  <si>
    <t>09.11.2022 - не установ</t>
  </si>
  <si>
    <t>Постановление администрации города Канска от 11.01.2023 № 03 "О муниципальном звене территориальной подсистемы единой государственной системы предупреждения и ликвидации чрезвычайных ситуаций города Канска Красноярского края, признании утратившим силу постановления администрации города Канска от 19.08.2015 г. №1308"</t>
  </si>
  <si>
    <t>Решение Канского городского Совета депутатов от 28.02.2007 г. Реламент Канского городского Совета депутатов.</t>
  </si>
  <si>
    <t>поддержка деятельности некоммерческих организаций, за исключением социально ориентированных организациq</t>
  </si>
  <si>
    <t>26.08.2015 - 11.01.2023</t>
  </si>
  <si>
    <t>11.01.2023 - не установ</t>
  </si>
  <si>
    <t>23.01.2023-31.12.2023</t>
  </si>
  <si>
    <t>Соглашение о предоставлении субсидии из краевого бюджета бюджету города Канска Красноярского края на предоставление социальных выплат молодым семьям на приобретение (строительство) жилья от 23.01.2022 г. № 04720000-1-2023-001</t>
  </si>
  <si>
    <t>Соглашение  о предоставлении субсидии бюджету города Канска Красноярского края из краевого бюджета на реализацию муниципальной программы развития субъектов малого и среднего предпринимательства от 14.02.2023 №1-7/2023</t>
  </si>
  <si>
    <t>14.02.2023 - 31.12.2023</t>
  </si>
  <si>
    <t xml:space="preserve">Соглашение о предоставлении из краевого бюджета бюджету города Канска Красноярского края субсидии на частичное финансирование (возмещение) расходов на содержание единой дежурно-дисппетчерской службы от </t>
  </si>
  <si>
    <t>Соглашение о предоставлении субсидии из краевого бюджета бюджету муниципального образования города Канска Красноярского края на реализацию мероприятий, направленных на повышение безопасности дорожного движения, за счет средств дорожного фонда Красноярского края от 11.05.2022 г. №25/с</t>
  </si>
  <si>
    <t>11.05.2022  - не установ</t>
  </si>
  <si>
    <t>Соглашение о предоставлении иного межбюджетного транферта из краевого бюджета бюджету города Канска Красноярского края от 15.02.2022 №1/2022-2023</t>
  </si>
  <si>
    <t>Соглашение о предоставлении иного межбюджетного трансферта, имеющего целевое назначение, из бюджета субъекта РФ местному бюджету от 28.01.2022 № 04720000-1-2020-009</t>
  </si>
  <si>
    <t>Соглашение о предоставлении субсидии бюджету городског округа города Канска на софинансирование муниципальных программ формирование современной городской среды от 18.01.2022 № 04720000-1-2022-004</t>
  </si>
  <si>
    <t>18.01.2022 - 31.12.2022</t>
  </si>
  <si>
    <t xml:space="preserve">Соглашение о предоставлении субсидии бюджету городского округа города Канска на софинансирование муниципальных программ формирования современной городской среды от 24.01.2023 № 04720000-1-2023-003 </t>
  </si>
  <si>
    <t>24.01.2023 - 31.12.2023</t>
  </si>
  <si>
    <t>Постановление администрации города Канска от 04.05.2023 г. №515 "Об утверждении Порядка предоставления грантовой поддержки субъектам малого и среднего предпринимательства на начало ведения предпринимательской деятельности"</t>
  </si>
  <si>
    <t>10.05.2023 - не установ</t>
  </si>
  <si>
    <t>Реестр расходных обязательств города Канска на плановый период 2024-2027 годы</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</si>
</sst>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4" x14ac:knownFonts="1">
    <font>
      <sz val="11"/>
      <color theme="1"/>
      <name val="Calibri"/>
      <family val="2"/>
      <charset val="204"/>
      <scheme val="minor"/>
    </font>
    <font>
      <sz val="11"/>
      <color theme="1"/>
      <name val="Times New Roman"/>
      <family val="1"/>
      <charset val="204"/>
    </font>
    <font>
      <b/>
      <sz val="14"/>
      <color theme="1"/>
      <name val="Times New Roman"/>
      <family val="1"/>
      <charset val="204"/>
    </font>
    <font>
      <b/>
      <sz val="11"/>
      <color theme="1"/>
      <name val="Times New Roman"/>
      <family val="1"/>
      <charset val="204"/>
    </font>
    <font>
      <u/>
      <sz val="11"/>
      <color theme="10"/>
      <name val="Calibri"/>
      <family val="2"/>
      <charset val="204"/>
      <scheme val="minor"/>
    </font>
    <font>
      <u/>
      <sz val="11"/>
      <color theme="10"/>
      <name val="Times New Roman"/>
      <family val="1"/>
      <charset val="204"/>
    </font>
    <font>
      <sz val="11"/>
      <name val="Times New Roman"/>
      <family val="1"/>
      <charset val="204"/>
    </font>
    <font>
      <sz val="11"/>
      <color rgb="FFFF0000"/>
      <name val="Times New Roman"/>
      <family val="1"/>
      <charset val="204"/>
    </font>
    <font>
      <b/>
      <sz val="11"/>
      <color theme="1"/>
      <name val="Calibri"/>
      <family val="2"/>
      <charset val="204"/>
      <scheme val="minor"/>
    </font>
    <font>
      <sz val="9"/>
      <color indexed="81"/>
      <name val="Tahoma"/>
      <family val="2"/>
      <charset val="204"/>
    </font>
    <font>
      <b/>
      <sz val="9"/>
      <color indexed="81"/>
      <name val="Tahoma"/>
      <family val="2"/>
      <charset val="204"/>
    </font>
    <font>
      <i/>
      <sz val="11"/>
      <color theme="1"/>
      <name val="Times New Roman"/>
      <family val="1"/>
      <charset val="204"/>
    </font>
    <font>
      <b/>
      <sz val="11"/>
      <name val="Times New Roman"/>
      <family val="1"/>
      <charset val="204"/>
    </font>
    <font>
      <u/>
      <sz val="11"/>
      <name val="Times New Roman"/>
      <family val="1"/>
      <charset val="204"/>
    </font>
  </fonts>
  <fills count="5">
    <fill>
      <patternFill patternType="none"/>
    </fill>
    <fill>
      <patternFill patternType="gray125"/>
    </fill>
    <fill>
      <patternFill patternType="solid">
        <fgColor theme="3" tint="0.79998168889431442"/>
        <bgColor indexed="64"/>
      </patternFill>
    </fill>
    <fill>
      <patternFill patternType="solid">
        <fgColor theme="8" tint="0.59999389629810485"/>
        <bgColor indexed="64"/>
      </patternFill>
    </fill>
    <fill>
      <patternFill patternType="solid">
        <fgColor theme="0"/>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style="thin">
        <color indexed="64"/>
      </right>
      <top/>
      <bottom/>
      <diagonal/>
    </border>
  </borders>
  <cellStyleXfs count="2">
    <xf numFmtId="0" fontId="0" fillId="0" borderId="0"/>
    <xf numFmtId="0" fontId="4" fillId="0" borderId="0" applyNumberFormat="0" applyFill="0" applyBorder="0" applyAlignment="0" applyProtection="0"/>
  </cellStyleXfs>
  <cellXfs count="348">
    <xf numFmtId="0" fontId="0" fillId="0" borderId="0" xfId="0"/>
    <xf numFmtId="0" fontId="1" fillId="0" borderId="0" xfId="0" applyFont="1"/>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0" fontId="1" fillId="0" borderId="1" xfId="0" applyFont="1" applyBorder="1"/>
    <xf numFmtId="0" fontId="1" fillId="0" borderId="1" xfId="0" applyFont="1" applyBorder="1" applyAlignment="1">
      <alignment horizontal="center"/>
    </xf>
    <xf numFmtId="0" fontId="1" fillId="0" borderId="1" xfId="0" applyFont="1" applyBorder="1" applyAlignment="1">
      <alignment vertical="top"/>
    </xf>
    <xf numFmtId="0" fontId="3" fillId="0" borderId="1" xfId="0" applyFont="1" applyBorder="1" applyAlignment="1">
      <alignment horizontal="center" vertical="center"/>
    </xf>
    <xf numFmtId="0" fontId="1" fillId="0" borderId="1" xfId="0" applyFont="1" applyBorder="1" applyAlignment="1">
      <alignment vertical="top" wrapText="1"/>
    </xf>
    <xf numFmtId="0" fontId="1" fillId="0" borderId="1" xfId="0" applyFont="1" applyBorder="1" applyAlignment="1">
      <alignment horizontal="left" vertical="top" wrapText="1"/>
    </xf>
    <xf numFmtId="0" fontId="1" fillId="0" borderId="1" xfId="0" applyFont="1" applyBorder="1" applyAlignment="1">
      <alignment horizontal="left" vertical="top"/>
    </xf>
    <xf numFmtId="0" fontId="1" fillId="0" borderId="1" xfId="0" applyFont="1" applyBorder="1" applyAlignment="1">
      <alignment horizontal="center" vertical="top" wrapText="1"/>
    </xf>
    <xf numFmtId="0" fontId="5" fillId="0" borderId="0" xfId="1" applyFont="1" applyAlignment="1">
      <alignment wrapText="1"/>
    </xf>
    <xf numFmtId="0" fontId="1" fillId="0" borderId="1" xfId="0" applyFont="1" applyBorder="1" applyAlignment="1">
      <alignment horizontal="center" vertical="center"/>
    </xf>
    <xf numFmtId="0" fontId="3" fillId="0" borderId="1" xfId="0" applyFont="1" applyBorder="1" applyAlignment="1">
      <alignment horizontal="center" vertical="top" wrapText="1"/>
    </xf>
    <xf numFmtId="0" fontId="3" fillId="0" borderId="1" xfId="0" applyFont="1" applyBorder="1" applyAlignment="1">
      <alignment horizontal="left" vertical="top" wrapText="1"/>
    </xf>
    <xf numFmtId="14" fontId="1" fillId="0" borderId="1" xfId="0" applyNumberFormat="1" applyFont="1" applyBorder="1" applyAlignment="1">
      <alignment horizontal="left" vertical="top" wrapText="1"/>
    </xf>
    <xf numFmtId="164" fontId="1" fillId="0" borderId="0" xfId="0" applyNumberFormat="1" applyFont="1"/>
    <xf numFmtId="49" fontId="1" fillId="0" borderId="1" xfId="0" applyNumberFormat="1" applyFont="1" applyBorder="1" applyAlignment="1">
      <alignment horizontal="center" vertical="top" wrapText="1"/>
    </xf>
    <xf numFmtId="0" fontId="3" fillId="0" borderId="1" xfId="0" applyFont="1" applyBorder="1" applyAlignment="1">
      <alignment horizontal="left" vertical="top"/>
    </xf>
    <xf numFmtId="0" fontId="3" fillId="0" borderId="0" xfId="0" applyFont="1"/>
    <xf numFmtId="0" fontId="3" fillId="0" borderId="1" xfId="0" applyFont="1" applyBorder="1" applyAlignment="1">
      <alignment vertical="top" wrapText="1"/>
    </xf>
    <xf numFmtId="0" fontId="1" fillId="0" borderId="0" xfId="0" applyFont="1" applyAlignment="1">
      <alignment horizontal="center"/>
    </xf>
    <xf numFmtId="49" fontId="3" fillId="0" borderId="1" xfId="0" applyNumberFormat="1" applyFont="1" applyBorder="1" applyAlignment="1">
      <alignment horizontal="center" vertical="top" wrapText="1"/>
    </xf>
    <xf numFmtId="0" fontId="1" fillId="0" borderId="1" xfId="0" applyFont="1" applyFill="1" applyBorder="1" applyAlignment="1">
      <alignment horizontal="left" vertical="top" wrapText="1"/>
    </xf>
    <xf numFmtId="0" fontId="3" fillId="0" borderId="2" xfId="0" applyFont="1" applyBorder="1" applyAlignment="1">
      <alignment horizontal="left" vertical="top" wrapText="1"/>
    </xf>
    <xf numFmtId="0" fontId="3" fillId="2" borderId="1" xfId="0" applyFont="1" applyFill="1" applyBorder="1" applyAlignment="1">
      <alignment horizontal="left" vertical="top" wrapText="1"/>
    </xf>
    <xf numFmtId="0" fontId="3" fillId="2" borderId="1" xfId="0" applyFont="1" applyFill="1" applyBorder="1" applyAlignment="1">
      <alignment horizontal="center" vertical="top" wrapText="1"/>
    </xf>
    <xf numFmtId="49" fontId="3" fillId="2" borderId="1" xfId="0" applyNumberFormat="1" applyFont="1" applyFill="1" applyBorder="1" applyAlignment="1">
      <alignment horizontal="center" vertical="top" wrapText="1"/>
    </xf>
    <xf numFmtId="0" fontId="3" fillId="3" borderId="1" xfId="0" applyFont="1" applyFill="1" applyBorder="1" applyAlignment="1">
      <alignment horizontal="left" vertical="top" wrapText="1"/>
    </xf>
    <xf numFmtId="0" fontId="3" fillId="3" borderId="1" xfId="0" applyFont="1" applyFill="1" applyBorder="1" applyAlignment="1">
      <alignment horizontal="center" vertical="top" wrapText="1"/>
    </xf>
    <xf numFmtId="49" fontId="3" fillId="3" borderId="1" xfId="0" applyNumberFormat="1" applyFont="1" applyFill="1" applyBorder="1" applyAlignment="1">
      <alignment horizontal="center" vertical="top" wrapText="1"/>
    </xf>
    <xf numFmtId="0" fontId="3" fillId="0" borderId="1" xfId="0" applyFont="1" applyFill="1" applyBorder="1" applyAlignment="1">
      <alignment horizontal="left" vertical="top" wrapText="1"/>
    </xf>
    <xf numFmtId="49" fontId="3" fillId="0" borderId="1" xfId="0" applyNumberFormat="1" applyFont="1" applyFill="1" applyBorder="1" applyAlignment="1">
      <alignment horizontal="center" vertical="top" wrapText="1"/>
    </xf>
    <xf numFmtId="0" fontId="3" fillId="3" borderId="1" xfId="0" applyFont="1" applyFill="1" applyBorder="1" applyAlignment="1">
      <alignment horizontal="center" vertical="center"/>
    </xf>
    <xf numFmtId="0" fontId="1" fillId="0" borderId="0" xfId="0" applyFont="1" applyAlignment="1">
      <alignment horizontal="right"/>
    </xf>
    <xf numFmtId="4" fontId="1" fillId="0" borderId="0" xfId="0" applyNumberFormat="1" applyFont="1" applyAlignment="1">
      <alignment horizontal="right"/>
    </xf>
    <xf numFmtId="4" fontId="3" fillId="3" borderId="1" xfId="0" applyNumberFormat="1" applyFont="1" applyFill="1" applyBorder="1" applyAlignment="1">
      <alignment horizontal="center" vertical="center"/>
    </xf>
    <xf numFmtId="4" fontId="3" fillId="0" borderId="1" xfId="0" applyNumberFormat="1" applyFont="1" applyBorder="1" applyAlignment="1">
      <alignment horizontal="center" vertical="center"/>
    </xf>
    <xf numFmtId="0" fontId="1" fillId="0" borderId="2" xfId="0" applyFont="1" applyBorder="1" applyAlignment="1">
      <alignment horizontal="left" vertical="top" wrapText="1"/>
    </xf>
    <xf numFmtId="0" fontId="1" fillId="0" borderId="2" xfId="0" applyFont="1" applyFill="1" applyBorder="1" applyAlignment="1">
      <alignment horizontal="left" vertical="top"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0" fontId="1" fillId="0" borderId="1" xfId="0" applyFont="1" applyBorder="1" applyAlignment="1">
      <alignment horizontal="center"/>
    </xf>
    <xf numFmtId="0" fontId="1" fillId="0" borderId="1" xfId="0" applyFont="1" applyBorder="1" applyAlignment="1">
      <alignment horizontal="center" vertical="top"/>
    </xf>
    <xf numFmtId="0" fontId="7" fillId="0" borderId="0" xfId="0" applyFont="1" applyAlignment="1">
      <alignment horizontal="left" vertical="top"/>
    </xf>
    <xf numFmtId="0" fontId="1" fillId="0" borderId="0" xfId="0" applyFont="1" applyAlignment="1">
      <alignment horizontal="left" vertical="top"/>
    </xf>
    <xf numFmtId="0" fontId="6" fillId="0" borderId="2" xfId="0" applyFont="1" applyBorder="1" applyAlignment="1">
      <alignment horizontal="left" vertical="top"/>
    </xf>
    <xf numFmtId="4" fontId="0" fillId="0" borderId="1" xfId="0" applyNumberFormat="1" applyBorder="1"/>
    <xf numFmtId="4" fontId="8" fillId="0" borderId="1" xfId="0" applyNumberFormat="1" applyFont="1" applyBorder="1"/>
    <xf numFmtId="4" fontId="0" fillId="0" borderId="0" xfId="0" applyNumberFormat="1"/>
    <xf numFmtId="0" fontId="3" fillId="0" borderId="1" xfId="0" applyFont="1" applyBorder="1"/>
    <xf numFmtId="0" fontId="1" fillId="0" borderId="3" xfId="0" applyFont="1" applyBorder="1" applyAlignment="1">
      <alignment horizontal="center" vertical="top" wrapText="1"/>
    </xf>
    <xf numFmtId="0" fontId="1" fillId="0" borderId="3" xfId="0" applyFont="1" applyBorder="1" applyAlignment="1">
      <alignment horizontal="left" vertical="top" wrapText="1"/>
    </xf>
    <xf numFmtId="49" fontId="1" fillId="0" borderId="3" xfId="0" applyNumberFormat="1" applyFont="1" applyBorder="1" applyAlignment="1">
      <alignment horizontal="center" vertical="top" wrapText="1"/>
    </xf>
    <xf numFmtId="0" fontId="6" fillId="0" borderId="1" xfId="0" applyFont="1" applyBorder="1" applyAlignment="1">
      <alignment horizontal="left" vertical="top" wrapText="1"/>
    </xf>
    <xf numFmtId="0" fontId="1" fillId="0" borderId="5" xfId="0" applyFont="1" applyBorder="1" applyAlignment="1">
      <alignment horizontal="left" vertical="top" wrapText="1"/>
    </xf>
    <xf numFmtId="0" fontId="1" fillId="0" borderId="2" xfId="0" applyFont="1" applyBorder="1" applyAlignment="1">
      <alignment horizontal="left" vertical="top" wrapText="1"/>
    </xf>
    <xf numFmtId="0" fontId="1" fillId="0" borderId="1" xfId="0" applyFont="1" applyBorder="1" applyAlignment="1">
      <alignment horizontal="center" vertical="center"/>
    </xf>
    <xf numFmtId="0" fontId="3" fillId="0" borderId="2" xfId="0" applyFont="1" applyBorder="1" applyAlignment="1">
      <alignment vertical="top" wrapText="1"/>
    </xf>
    <xf numFmtId="49" fontId="3" fillId="0" borderId="2" xfId="0" applyNumberFormat="1" applyFont="1" applyBorder="1" applyAlignment="1">
      <alignment horizontal="center" vertical="top" wrapText="1"/>
    </xf>
    <xf numFmtId="0" fontId="1" fillId="0" borderId="8" xfId="0" applyFont="1" applyBorder="1" applyAlignment="1">
      <alignment horizontal="center" vertical="top"/>
    </xf>
    <xf numFmtId="0" fontId="1" fillId="0" borderId="7" xfId="0" applyFont="1" applyBorder="1" applyAlignment="1">
      <alignment horizontal="left" vertical="top" wrapText="1"/>
    </xf>
    <xf numFmtId="0" fontId="1" fillId="0" borderId="3" xfId="0" applyFont="1" applyFill="1" applyBorder="1" applyAlignment="1">
      <alignment horizontal="center" vertical="top" wrapText="1"/>
    </xf>
    <xf numFmtId="0" fontId="1" fillId="0" borderId="2" xfId="0" applyFont="1" applyBorder="1" applyAlignment="1">
      <alignment horizontal="left" vertical="top" wrapText="1"/>
    </xf>
    <xf numFmtId="0" fontId="3" fillId="0" borderId="1" xfId="0" applyFont="1" applyBorder="1" applyAlignment="1">
      <alignment horizontal="center" vertical="top"/>
    </xf>
    <xf numFmtId="0" fontId="3" fillId="0" borderId="2" xfId="0" applyFont="1" applyBorder="1" applyAlignment="1">
      <alignment horizontal="center" vertical="top" wrapText="1"/>
    </xf>
    <xf numFmtId="0" fontId="1" fillId="0" borderId="2" xfId="0" applyFont="1" applyBorder="1" applyAlignment="1">
      <alignment horizontal="center" vertical="top" wrapText="1"/>
    </xf>
    <xf numFmtId="0" fontId="1" fillId="0" borderId="2" xfId="0" applyFont="1" applyBorder="1" applyAlignment="1">
      <alignment horizontal="left" vertical="top" wrapText="1"/>
    </xf>
    <xf numFmtId="49" fontId="1" fillId="0" borderId="2" xfId="0" applyNumberFormat="1" applyFont="1" applyBorder="1" applyAlignment="1">
      <alignment horizontal="center" vertical="top" wrapText="1"/>
    </xf>
    <xf numFmtId="0" fontId="1" fillId="0" borderId="10" xfId="0" applyFont="1" applyBorder="1" applyAlignment="1">
      <alignment horizontal="center" vertical="top"/>
    </xf>
    <xf numFmtId="0" fontId="1" fillId="0" borderId="10" xfId="0" applyFont="1" applyBorder="1" applyAlignment="1">
      <alignment horizontal="center" vertical="top" wrapText="1"/>
    </xf>
    <xf numFmtId="0" fontId="1" fillId="0" borderId="3" xfId="0" applyFont="1" applyBorder="1" applyAlignment="1">
      <alignment horizontal="left" vertical="top" wrapText="1"/>
    </xf>
    <xf numFmtId="0" fontId="1" fillId="0" borderId="3" xfId="0" applyFont="1" applyBorder="1" applyAlignment="1">
      <alignment vertical="top" wrapText="1"/>
    </xf>
    <xf numFmtId="49" fontId="1" fillId="0" borderId="2" xfId="0" applyNumberFormat="1" applyFont="1" applyBorder="1" applyAlignment="1">
      <alignment horizontal="center" vertical="top" wrapText="1"/>
    </xf>
    <xf numFmtId="49" fontId="1" fillId="0" borderId="4" xfId="0" applyNumberFormat="1" applyFont="1" applyBorder="1" applyAlignment="1">
      <alignment horizontal="center" vertical="top" wrapText="1"/>
    </xf>
    <xf numFmtId="0" fontId="1" fillId="0" borderId="3" xfId="0" applyFont="1" applyBorder="1" applyAlignment="1">
      <alignment horizontal="left" vertical="top" wrapText="1"/>
    </xf>
    <xf numFmtId="0" fontId="1" fillId="0" borderId="8" xfId="0" applyFont="1" applyBorder="1" applyAlignment="1">
      <alignment horizontal="center" vertical="top" wrapText="1"/>
    </xf>
    <xf numFmtId="0" fontId="1" fillId="0" borderId="11" xfId="0" applyFont="1" applyBorder="1" applyAlignment="1">
      <alignment horizontal="center" vertical="top" wrapText="1"/>
    </xf>
    <xf numFmtId="0" fontId="1" fillId="0" borderId="8" xfId="0" applyFont="1" applyBorder="1" applyAlignment="1">
      <alignment horizontal="left" vertical="top" wrapText="1"/>
    </xf>
    <xf numFmtId="0" fontId="1" fillId="0" borderId="11" xfId="0" applyFont="1" applyBorder="1" applyAlignment="1">
      <alignment horizontal="left" vertical="top" wrapText="1"/>
    </xf>
    <xf numFmtId="0" fontId="3" fillId="0" borderId="2" xfId="0" applyFont="1" applyFill="1" applyBorder="1" applyAlignment="1">
      <alignment horizontal="center" vertical="center"/>
    </xf>
    <xf numFmtId="0" fontId="3" fillId="0" borderId="1" xfId="0" applyFont="1" applyFill="1" applyBorder="1" applyAlignment="1">
      <alignment horizontal="center" vertical="center"/>
    </xf>
    <xf numFmtId="4" fontId="3" fillId="0" borderId="2" xfId="0" applyNumberFormat="1" applyFont="1" applyFill="1" applyBorder="1" applyAlignment="1">
      <alignment horizontal="center" vertical="center"/>
    </xf>
    <xf numFmtId="0" fontId="3" fillId="0" borderId="0" xfId="0" applyFont="1" applyFill="1"/>
    <xf numFmtId="0" fontId="3" fillId="0" borderId="2" xfId="0" applyFont="1" applyFill="1" applyBorder="1" applyAlignment="1">
      <alignment horizontal="left" vertical="center" wrapText="1"/>
    </xf>
    <xf numFmtId="0" fontId="3" fillId="0" borderId="3" xfId="0" applyFont="1" applyBorder="1" applyAlignment="1">
      <alignment horizontal="center" vertical="top" wrapText="1"/>
    </xf>
    <xf numFmtId="49" fontId="3" fillId="0" borderId="3" xfId="0" applyNumberFormat="1" applyFont="1" applyBorder="1" applyAlignment="1">
      <alignment horizontal="center" vertical="top" wrapText="1"/>
    </xf>
    <xf numFmtId="0" fontId="3" fillId="0" borderId="3" xfId="0" applyFont="1" applyBorder="1" applyAlignment="1">
      <alignment horizontal="left" vertical="top" wrapText="1"/>
    </xf>
    <xf numFmtId="0" fontId="3" fillId="0" borderId="11" xfId="0" applyFont="1" applyBorder="1" applyAlignment="1">
      <alignment horizontal="left" vertical="top" wrapText="1"/>
    </xf>
    <xf numFmtId="0" fontId="3" fillId="0" borderId="1" xfId="0" applyFont="1" applyFill="1" applyBorder="1" applyAlignment="1">
      <alignment horizontal="left" vertical="center" wrapText="1"/>
    </xf>
    <xf numFmtId="0" fontId="1" fillId="0" borderId="11" xfId="0" applyFont="1" applyBorder="1" applyAlignment="1">
      <alignment horizontal="left" vertical="top" wrapText="1"/>
    </xf>
    <xf numFmtId="0" fontId="1" fillId="0" borderId="8" xfId="0" applyFont="1" applyBorder="1" applyAlignment="1">
      <alignment horizontal="center" vertical="top" wrapText="1"/>
    </xf>
    <xf numFmtId="0" fontId="1" fillId="0" borderId="4" xfId="0" applyFont="1" applyFill="1" applyBorder="1" applyAlignment="1">
      <alignment horizontal="left" vertical="top" wrapText="1"/>
    </xf>
    <xf numFmtId="4" fontId="1" fillId="0" borderId="0" xfId="0" applyNumberFormat="1" applyFont="1"/>
    <xf numFmtId="0" fontId="1" fillId="0" borderId="3" xfId="0" applyFont="1" applyBorder="1" applyAlignment="1">
      <alignment horizontal="center" vertical="top" wrapText="1"/>
    </xf>
    <xf numFmtId="0" fontId="1" fillId="0" borderId="3" xfId="0" applyFont="1" applyBorder="1" applyAlignment="1">
      <alignment horizontal="left" vertical="top" wrapText="1"/>
    </xf>
    <xf numFmtId="49" fontId="1" fillId="0" borderId="3" xfId="0" applyNumberFormat="1" applyFont="1" applyBorder="1" applyAlignment="1">
      <alignment horizontal="center" vertical="top" wrapText="1"/>
    </xf>
    <xf numFmtId="0" fontId="1" fillId="0" borderId="2" xfId="0" applyFont="1" applyBorder="1" applyAlignment="1">
      <alignment horizontal="left" vertical="top" wrapText="1"/>
    </xf>
    <xf numFmtId="49" fontId="1" fillId="0" borderId="4" xfId="0" applyNumberFormat="1" applyFont="1" applyBorder="1" applyAlignment="1">
      <alignment horizontal="center" vertical="top" wrapText="1"/>
    </xf>
    <xf numFmtId="0" fontId="1" fillId="0" borderId="2" xfId="0" applyFont="1" applyBorder="1" applyAlignment="1">
      <alignment vertical="top" wrapText="1"/>
    </xf>
    <xf numFmtId="0" fontId="1" fillId="0" borderId="2" xfId="0" applyFont="1" applyBorder="1" applyAlignment="1">
      <alignment vertical="top"/>
    </xf>
    <xf numFmtId="0" fontId="7" fillId="0" borderId="0" xfId="0" applyFont="1" applyAlignment="1">
      <alignment horizontal="left"/>
    </xf>
    <xf numFmtId="0" fontId="1" fillId="0" borderId="3" xfId="0" applyFont="1" applyBorder="1" applyAlignment="1">
      <alignment horizontal="left" vertical="top" wrapText="1"/>
    </xf>
    <xf numFmtId="0" fontId="1" fillId="0" borderId="3" xfId="0" applyFont="1" applyBorder="1" applyAlignment="1">
      <alignment horizontal="center" vertical="top" wrapText="1"/>
    </xf>
    <xf numFmtId="49" fontId="1" fillId="0" borderId="3" xfId="0" applyNumberFormat="1" applyFont="1" applyBorder="1" applyAlignment="1">
      <alignment horizontal="center" vertical="top" wrapText="1"/>
    </xf>
    <xf numFmtId="0" fontId="1" fillId="0" borderId="3" xfId="0" applyFont="1" applyBorder="1" applyAlignment="1">
      <alignment horizontal="center" vertical="top" wrapText="1"/>
    </xf>
    <xf numFmtId="49" fontId="1" fillId="0" borderId="3" xfId="0" applyNumberFormat="1" applyFont="1" applyBorder="1" applyAlignment="1">
      <alignment horizontal="center" vertical="top" wrapText="1"/>
    </xf>
    <xf numFmtId="0" fontId="1" fillId="0" borderId="3" xfId="0" applyFont="1" applyBorder="1" applyAlignment="1">
      <alignment horizontal="left" vertical="top" wrapText="1"/>
    </xf>
    <xf numFmtId="0" fontId="1" fillId="0" borderId="12" xfId="0" applyFont="1" applyBorder="1" applyAlignment="1">
      <alignment horizontal="center" vertical="top" wrapText="1"/>
    </xf>
    <xf numFmtId="0" fontId="1" fillId="0" borderId="3" xfId="0" applyFont="1" applyBorder="1" applyAlignment="1">
      <alignment horizontal="left" vertical="top"/>
    </xf>
    <xf numFmtId="0" fontId="1" fillId="0" borderId="2" xfId="0" applyFont="1" applyBorder="1" applyAlignment="1">
      <alignment horizontal="left" vertical="top" wrapText="1"/>
    </xf>
    <xf numFmtId="0" fontId="1" fillId="0" borderId="2" xfId="0" applyFont="1" applyBorder="1" applyAlignment="1">
      <alignment horizontal="center" vertical="top" wrapText="1"/>
    </xf>
    <xf numFmtId="0" fontId="6" fillId="0" borderId="0" xfId="0" applyFont="1"/>
    <xf numFmtId="0" fontId="1" fillId="0" borderId="4" xfId="0" applyFont="1" applyBorder="1" applyAlignment="1">
      <alignment horizontal="left" vertical="top" wrapText="1"/>
    </xf>
    <xf numFmtId="49" fontId="1" fillId="0" borderId="4" xfId="0" applyNumberFormat="1" applyFont="1" applyBorder="1" applyAlignment="1">
      <alignment horizontal="center" vertical="top" wrapText="1"/>
    </xf>
    <xf numFmtId="0" fontId="1" fillId="0" borderId="4" xfId="0" applyFont="1" applyBorder="1" applyAlignment="1">
      <alignment horizontal="center" vertical="top" wrapText="1"/>
    </xf>
    <xf numFmtId="0" fontId="1" fillId="0" borderId="5" xfId="0" applyFont="1" applyBorder="1" applyAlignment="1">
      <alignment vertical="top" wrapText="1"/>
    </xf>
    <xf numFmtId="0" fontId="1" fillId="0" borderId="4" xfId="0" applyFont="1" applyBorder="1" applyAlignment="1">
      <alignment horizontal="center" vertical="top" wrapText="1"/>
    </xf>
    <xf numFmtId="49" fontId="1" fillId="0" borderId="4" xfId="0" applyNumberFormat="1" applyFont="1" applyBorder="1" applyAlignment="1">
      <alignment horizontal="center" vertical="top" wrapText="1"/>
    </xf>
    <xf numFmtId="0" fontId="1" fillId="0" borderId="4" xfId="0" applyFont="1" applyBorder="1" applyAlignment="1">
      <alignment horizontal="left" vertical="top" wrapText="1"/>
    </xf>
    <xf numFmtId="0" fontId="1" fillId="0" borderId="4" xfId="0" applyFont="1" applyBorder="1" applyAlignment="1">
      <alignment horizontal="center" vertical="top" wrapText="1"/>
    </xf>
    <xf numFmtId="49" fontId="1" fillId="0" borderId="4" xfId="0" applyNumberFormat="1" applyFont="1" applyBorder="1" applyAlignment="1">
      <alignment horizontal="center" vertical="top" wrapText="1"/>
    </xf>
    <xf numFmtId="0" fontId="1" fillId="0" borderId="4" xfId="0" applyFont="1" applyBorder="1" applyAlignment="1">
      <alignment horizontal="left" vertical="top" wrapText="1"/>
    </xf>
    <xf numFmtId="0" fontId="7" fillId="0" borderId="1" xfId="0" applyFont="1" applyFill="1" applyBorder="1" applyAlignment="1">
      <alignment horizontal="left" vertical="top" wrapText="1"/>
    </xf>
    <xf numFmtId="0" fontId="6" fillId="0" borderId="1" xfId="0" applyFont="1" applyFill="1" applyBorder="1" applyAlignment="1">
      <alignment horizontal="left" vertical="top" wrapText="1"/>
    </xf>
    <xf numFmtId="0" fontId="1" fillId="0" borderId="2" xfId="0" applyFont="1" applyBorder="1" applyAlignment="1">
      <alignment horizontal="left" vertical="top" wrapText="1"/>
    </xf>
    <xf numFmtId="49" fontId="1" fillId="0" borderId="2" xfId="0" applyNumberFormat="1" applyFont="1" applyBorder="1" applyAlignment="1">
      <alignment horizontal="center" vertical="top" wrapText="1"/>
    </xf>
    <xf numFmtId="0" fontId="1" fillId="0" borderId="9" xfId="0" applyFont="1" applyBorder="1" applyAlignment="1">
      <alignment horizontal="center" vertical="top" wrapText="1"/>
    </xf>
    <xf numFmtId="0" fontId="1" fillId="0" borderId="2" xfId="0" applyFont="1" applyBorder="1" applyAlignment="1">
      <alignment horizontal="left" vertical="top" wrapText="1"/>
    </xf>
    <xf numFmtId="0" fontId="1" fillId="0" borderId="2" xfId="0" applyFont="1" applyBorder="1" applyAlignment="1">
      <alignment horizontal="left" vertical="top" wrapText="1"/>
    </xf>
    <xf numFmtId="0" fontId="1" fillId="0" borderId="2" xfId="0" applyFont="1" applyBorder="1" applyAlignment="1">
      <alignment horizontal="center" vertical="top" wrapText="1"/>
    </xf>
    <xf numFmtId="49" fontId="1" fillId="0" borderId="2" xfId="0" applyNumberFormat="1" applyFont="1" applyBorder="1" applyAlignment="1">
      <alignment horizontal="center" vertical="top" wrapText="1"/>
    </xf>
    <xf numFmtId="0" fontId="1" fillId="0" borderId="2" xfId="0" applyFont="1" applyBorder="1" applyAlignment="1">
      <alignment horizontal="left" vertical="top"/>
    </xf>
    <xf numFmtId="0" fontId="1" fillId="0" borderId="2" xfId="0" applyFont="1" applyBorder="1" applyAlignment="1">
      <alignment horizontal="left" vertical="top" wrapText="1"/>
    </xf>
    <xf numFmtId="0" fontId="1" fillId="0" borderId="3" xfId="0" applyFont="1" applyBorder="1" applyAlignment="1">
      <alignment horizontal="left" vertical="top" wrapText="1"/>
    </xf>
    <xf numFmtId="0" fontId="1" fillId="0" borderId="4" xfId="0" applyFont="1" applyBorder="1" applyAlignment="1">
      <alignment horizontal="left" vertical="top" wrapText="1"/>
    </xf>
    <xf numFmtId="49" fontId="1" fillId="0" borderId="4" xfId="0" applyNumberFormat="1" applyFont="1" applyBorder="1" applyAlignment="1">
      <alignment horizontal="center" vertical="top" wrapText="1"/>
    </xf>
    <xf numFmtId="0" fontId="1" fillId="0" borderId="4" xfId="0" applyFont="1" applyBorder="1" applyAlignment="1">
      <alignment horizontal="center" vertical="top" wrapText="1"/>
    </xf>
    <xf numFmtId="0" fontId="1" fillId="4" borderId="1" xfId="0" applyFont="1" applyFill="1" applyBorder="1" applyAlignment="1">
      <alignment horizontal="left" vertical="top" wrapText="1"/>
    </xf>
    <xf numFmtId="49" fontId="1" fillId="0" borderId="4" xfId="0" applyNumberFormat="1" applyFont="1" applyBorder="1" applyAlignment="1">
      <alignment horizontal="center" vertical="top" wrapText="1"/>
    </xf>
    <xf numFmtId="0" fontId="1" fillId="0" borderId="4" xfId="0" applyFont="1" applyBorder="1" applyAlignment="1">
      <alignment horizontal="center" vertical="top" wrapText="1"/>
    </xf>
    <xf numFmtId="49" fontId="1" fillId="0" borderId="4" xfId="0" applyNumberFormat="1" applyFont="1" applyBorder="1" applyAlignment="1">
      <alignment horizontal="center" vertical="top" wrapText="1"/>
    </xf>
    <xf numFmtId="0" fontId="1" fillId="0" borderId="4" xfId="0" applyFont="1" applyBorder="1" applyAlignment="1">
      <alignment horizontal="left" vertical="top" wrapText="1"/>
    </xf>
    <xf numFmtId="0" fontId="11" fillId="0" borderId="1" xfId="0" applyFont="1" applyBorder="1" applyAlignment="1">
      <alignment horizontal="left" vertical="top" wrapText="1"/>
    </xf>
    <xf numFmtId="0" fontId="1" fillId="0" borderId="10" xfId="0" applyFont="1" applyBorder="1" applyAlignment="1">
      <alignment horizontal="left" vertical="top" wrapText="1"/>
    </xf>
    <xf numFmtId="14" fontId="6" fillId="0" borderId="1" xfId="0" applyNumberFormat="1" applyFont="1" applyBorder="1" applyAlignment="1">
      <alignment horizontal="left" vertical="top" wrapText="1"/>
    </xf>
    <xf numFmtId="0" fontId="6" fillId="0" borderId="5" xfId="0" applyFont="1" applyBorder="1" applyAlignment="1">
      <alignment horizontal="left" vertical="top" wrapText="1"/>
    </xf>
    <xf numFmtId="0" fontId="1" fillId="0" borderId="2" xfId="0" applyFont="1" applyBorder="1" applyAlignment="1">
      <alignment horizontal="left" vertical="top" wrapText="1"/>
    </xf>
    <xf numFmtId="0" fontId="6" fillId="4" borderId="1" xfId="0" applyFont="1" applyFill="1" applyBorder="1" applyAlignment="1">
      <alignment horizontal="left" vertical="top" wrapText="1"/>
    </xf>
    <xf numFmtId="0" fontId="3" fillId="0" borderId="4" xfId="0" applyFont="1" applyFill="1" applyBorder="1" applyAlignment="1">
      <alignment horizontal="center" vertical="top" wrapText="1"/>
    </xf>
    <xf numFmtId="0" fontId="3" fillId="0" borderId="4" xfId="0" applyFont="1" applyBorder="1" applyAlignment="1">
      <alignment horizontal="left" vertical="top" wrapText="1"/>
    </xf>
    <xf numFmtId="0" fontId="3" fillId="0" borderId="4" xfId="0" applyFont="1" applyBorder="1" applyAlignment="1">
      <alignment horizontal="center" vertical="top" wrapText="1"/>
    </xf>
    <xf numFmtId="49" fontId="3" fillId="0" borderId="4" xfId="0" applyNumberFormat="1" applyFont="1" applyBorder="1" applyAlignment="1">
      <alignment horizontal="center" vertical="top" wrapText="1"/>
    </xf>
    <xf numFmtId="0" fontId="1" fillId="0" borderId="14" xfId="0" applyFont="1" applyBorder="1" applyAlignment="1">
      <alignment horizontal="center"/>
    </xf>
    <xf numFmtId="0" fontId="1" fillId="0" borderId="2" xfId="0" applyFont="1" applyBorder="1" applyAlignment="1">
      <alignment horizontal="left" vertical="top" wrapText="1"/>
    </xf>
    <xf numFmtId="49" fontId="1" fillId="0" borderId="2" xfId="0" applyNumberFormat="1" applyFont="1" applyBorder="1" applyAlignment="1">
      <alignment horizontal="center" vertical="top" wrapText="1"/>
    </xf>
    <xf numFmtId="49" fontId="1" fillId="0" borderId="3" xfId="0" applyNumberFormat="1" applyFont="1" applyBorder="1" applyAlignment="1">
      <alignment horizontal="center" vertical="top" wrapText="1"/>
    </xf>
    <xf numFmtId="0" fontId="1" fillId="0" borderId="3" xfId="0" applyFont="1" applyBorder="1" applyAlignment="1">
      <alignment horizontal="center" vertical="top"/>
    </xf>
    <xf numFmtId="0" fontId="3" fillId="0" borderId="1" xfId="0" applyFont="1" applyBorder="1" applyAlignment="1">
      <alignment horizontal="left" vertical="top" wrapText="1"/>
    </xf>
    <xf numFmtId="0" fontId="1" fillId="0" borderId="2" xfId="0" applyFont="1" applyBorder="1" applyAlignment="1">
      <alignment horizontal="center" vertical="top" wrapText="1"/>
    </xf>
    <xf numFmtId="4" fontId="8" fillId="0" borderId="0" xfId="0" applyNumberFormat="1" applyFont="1"/>
    <xf numFmtId="0" fontId="1" fillId="0" borderId="2" xfId="0" applyFont="1" applyBorder="1" applyAlignment="1">
      <alignment horizontal="left" vertical="top" wrapText="1"/>
    </xf>
    <xf numFmtId="0" fontId="1" fillId="0" borderId="3" xfId="0" applyFont="1" applyBorder="1" applyAlignment="1">
      <alignment horizontal="left" vertical="top" wrapText="1"/>
    </xf>
    <xf numFmtId="0" fontId="1" fillId="0" borderId="3" xfId="0" applyFont="1" applyBorder="1" applyAlignment="1">
      <alignment horizontal="center" vertical="top" wrapText="1"/>
    </xf>
    <xf numFmtId="49" fontId="1" fillId="0" borderId="3" xfId="0" applyNumberFormat="1" applyFont="1" applyBorder="1" applyAlignment="1">
      <alignment horizontal="center" vertical="top" wrapText="1"/>
    </xf>
    <xf numFmtId="0" fontId="1" fillId="0" borderId="3" xfId="0" applyFont="1" applyBorder="1" applyAlignment="1">
      <alignment horizontal="left" vertical="top" wrapText="1"/>
    </xf>
    <xf numFmtId="0" fontId="1" fillId="0" borderId="4" xfId="0" applyFont="1" applyBorder="1" applyAlignment="1">
      <alignment horizontal="center" vertical="top" wrapText="1"/>
    </xf>
    <xf numFmtId="49" fontId="1" fillId="0" borderId="4" xfId="0" applyNumberFormat="1" applyFont="1" applyBorder="1" applyAlignment="1">
      <alignment horizontal="center" vertical="top" wrapText="1"/>
    </xf>
    <xf numFmtId="0" fontId="1" fillId="0" borderId="3" xfId="0" applyFont="1" applyBorder="1" applyAlignment="1">
      <alignment horizontal="left" vertical="top" wrapText="1"/>
    </xf>
    <xf numFmtId="0" fontId="1" fillId="0" borderId="3" xfId="0" applyFont="1" applyBorder="1" applyAlignment="1">
      <alignment horizontal="center" vertical="top" wrapText="1"/>
    </xf>
    <xf numFmtId="49" fontId="1" fillId="0" borderId="3" xfId="0" applyNumberFormat="1" applyFont="1" applyBorder="1" applyAlignment="1">
      <alignment horizontal="center" vertical="top" wrapText="1"/>
    </xf>
    <xf numFmtId="0" fontId="1" fillId="0" borderId="4" xfId="0" applyFont="1" applyBorder="1" applyAlignment="1">
      <alignment horizontal="center" vertical="top" wrapText="1"/>
    </xf>
    <xf numFmtId="0" fontId="1" fillId="0" borderId="0" xfId="0" applyFont="1" applyAlignment="1">
      <alignment wrapText="1"/>
    </xf>
    <xf numFmtId="4" fontId="1" fillId="0" borderId="4" xfId="0" applyNumberFormat="1" applyFont="1" applyBorder="1" applyAlignment="1">
      <alignment horizontal="center" vertical="center" wrapText="1"/>
    </xf>
    <xf numFmtId="4" fontId="1" fillId="0" borderId="2" xfId="0" applyNumberFormat="1" applyFont="1" applyBorder="1" applyAlignment="1">
      <alignment horizontal="center" vertical="center" wrapText="1"/>
    </xf>
    <xf numFmtId="4" fontId="1" fillId="0" borderId="3" xfId="0" applyNumberFormat="1" applyFont="1" applyBorder="1" applyAlignment="1">
      <alignment horizontal="center" vertical="center" wrapText="1"/>
    </xf>
    <xf numFmtId="4" fontId="3" fillId="0" borderId="4" xfId="0" applyNumberFormat="1" applyFont="1" applyBorder="1" applyAlignment="1">
      <alignment horizontal="center" vertical="center" wrapText="1"/>
    </xf>
    <xf numFmtId="4" fontId="3" fillId="0" borderId="1" xfId="0" applyNumberFormat="1" applyFont="1" applyBorder="1" applyAlignment="1">
      <alignment horizontal="center" vertical="center" wrapText="1"/>
    </xf>
    <xf numFmtId="4" fontId="1" fillId="0" borderId="1" xfId="0" applyNumberFormat="1" applyFont="1" applyBorder="1" applyAlignment="1">
      <alignment horizontal="center" vertical="center" wrapText="1"/>
    </xf>
    <xf numFmtId="49" fontId="1" fillId="0" borderId="4" xfId="0" applyNumberFormat="1" applyFont="1" applyBorder="1" applyAlignment="1">
      <alignment horizontal="center" vertical="top" wrapText="1"/>
    </xf>
    <xf numFmtId="0" fontId="1" fillId="0" borderId="4" xfId="0" applyFont="1" applyBorder="1" applyAlignment="1">
      <alignment horizontal="center" vertical="top" wrapText="1"/>
    </xf>
    <xf numFmtId="0" fontId="1" fillId="0" borderId="4" xfId="0" applyFont="1" applyBorder="1" applyAlignment="1">
      <alignment horizontal="left" vertical="top" wrapText="1"/>
    </xf>
    <xf numFmtId="0" fontId="1" fillId="0" borderId="4" xfId="0" applyFont="1" applyFill="1" applyBorder="1" applyAlignment="1">
      <alignment horizontal="center" vertical="top" wrapText="1"/>
    </xf>
    <xf numFmtId="4" fontId="3" fillId="3" borderId="1" xfId="0" applyNumberFormat="1" applyFont="1" applyFill="1" applyBorder="1" applyAlignment="1">
      <alignment horizontal="center" vertical="center" wrapText="1"/>
    </xf>
    <xf numFmtId="4" fontId="3" fillId="0" borderId="3" xfId="0" applyNumberFormat="1" applyFont="1" applyBorder="1" applyAlignment="1">
      <alignment horizontal="center" vertical="center" wrapText="1"/>
    </xf>
    <xf numFmtId="4" fontId="3" fillId="0" borderId="2" xfId="0" applyNumberFormat="1" applyFont="1" applyBorder="1" applyAlignment="1">
      <alignment horizontal="center" vertical="center" wrapText="1"/>
    </xf>
    <xf numFmtId="4" fontId="3" fillId="2" borderId="1" xfId="0" applyNumberFormat="1" applyFont="1" applyFill="1" applyBorder="1" applyAlignment="1">
      <alignment horizontal="center" vertical="center" wrapText="1"/>
    </xf>
    <xf numFmtId="4" fontId="3" fillId="0" borderId="1" xfId="0" applyNumberFormat="1" applyFont="1" applyFill="1" applyBorder="1" applyAlignment="1">
      <alignment horizontal="center" vertical="center" wrapText="1"/>
    </xf>
    <xf numFmtId="4" fontId="1" fillId="0" borderId="1" xfId="0" applyNumberFormat="1" applyFont="1" applyBorder="1" applyAlignment="1">
      <alignment horizontal="center" vertical="center"/>
    </xf>
    <xf numFmtId="4" fontId="1" fillId="0" borderId="18" xfId="0" applyNumberFormat="1" applyFont="1" applyBorder="1" applyAlignment="1">
      <alignment horizontal="center" vertical="center"/>
    </xf>
    <xf numFmtId="4" fontId="0" fillId="0" borderId="0" xfId="0" applyNumberFormat="1" applyAlignment="1"/>
    <xf numFmtId="0" fontId="7" fillId="0" borderId="0" xfId="0" applyFont="1"/>
    <xf numFmtId="4" fontId="1" fillId="0" borderId="4" xfId="0" applyNumberFormat="1" applyFont="1" applyBorder="1" applyAlignment="1">
      <alignment horizontal="center" vertical="center" wrapText="1"/>
    </xf>
    <xf numFmtId="0" fontId="1" fillId="0" borderId="4" xfId="0" applyFont="1" applyBorder="1" applyAlignment="1">
      <alignment horizontal="center" vertical="top" wrapText="1"/>
    </xf>
    <xf numFmtId="49" fontId="1" fillId="0" borderId="4" xfId="0" applyNumberFormat="1" applyFont="1" applyBorder="1" applyAlignment="1">
      <alignment horizontal="center" vertical="top" wrapText="1"/>
    </xf>
    <xf numFmtId="0" fontId="1" fillId="0" borderId="4" xfId="0" applyFont="1" applyBorder="1" applyAlignment="1">
      <alignment horizontal="left" vertical="top" wrapText="1"/>
    </xf>
    <xf numFmtId="4" fontId="1" fillId="0" borderId="4" xfId="0" applyNumberFormat="1" applyFont="1" applyFill="1" applyBorder="1" applyAlignment="1">
      <alignment horizontal="center" vertical="center" wrapText="1"/>
    </xf>
    <xf numFmtId="0" fontId="6" fillId="0" borderId="1" xfId="0" applyFont="1" applyBorder="1" applyAlignment="1">
      <alignment horizontal="center" vertical="center"/>
    </xf>
    <xf numFmtId="0" fontId="12" fillId="3" borderId="1" xfId="0" applyFont="1" applyFill="1" applyBorder="1" applyAlignment="1">
      <alignment horizontal="center" vertical="center"/>
    </xf>
    <xf numFmtId="0" fontId="12" fillId="0" borderId="1" xfId="0" applyFont="1" applyFill="1" applyBorder="1" applyAlignment="1">
      <alignment horizontal="center" vertical="center"/>
    </xf>
    <xf numFmtId="0" fontId="12" fillId="0" borderId="1" xfId="0" applyFont="1" applyBorder="1" applyAlignment="1">
      <alignment horizontal="center" vertical="center"/>
    </xf>
    <xf numFmtId="0" fontId="12" fillId="0" borderId="1" xfId="0" applyFont="1" applyBorder="1" applyAlignment="1">
      <alignment horizontal="left" vertical="top" wrapText="1"/>
    </xf>
    <xf numFmtId="0" fontId="12" fillId="3" borderId="1" xfId="0" applyFont="1" applyFill="1" applyBorder="1" applyAlignment="1">
      <alignment horizontal="left" vertical="top" wrapText="1"/>
    </xf>
    <xf numFmtId="0" fontId="6" fillId="0" borderId="1" xfId="0" applyFont="1" applyBorder="1" applyAlignment="1">
      <alignment wrapText="1"/>
    </xf>
    <xf numFmtId="0" fontId="13" fillId="0" borderId="0" xfId="1" applyFont="1" applyAlignment="1">
      <alignment vertical="top" wrapText="1"/>
    </xf>
    <xf numFmtId="0" fontId="12" fillId="2" borderId="1" xfId="0" applyFont="1" applyFill="1" applyBorder="1" applyAlignment="1">
      <alignment horizontal="left" vertical="top" wrapText="1"/>
    </xf>
    <xf numFmtId="0" fontId="12" fillId="0" borderId="1" xfId="0" applyFont="1" applyFill="1" applyBorder="1" applyAlignment="1">
      <alignment horizontal="left" vertical="top" wrapText="1"/>
    </xf>
    <xf numFmtId="0" fontId="6" fillId="0" borderId="2" xfId="0" applyFont="1" applyBorder="1" applyAlignment="1">
      <alignment vertical="top" wrapText="1"/>
    </xf>
    <xf numFmtId="0" fontId="6" fillId="0" borderId="1" xfId="0" applyFont="1" applyBorder="1" applyAlignment="1">
      <alignment vertical="top" wrapText="1"/>
    </xf>
    <xf numFmtId="0" fontId="6" fillId="0" borderId="7" xfId="0" applyFont="1" applyBorder="1" applyAlignment="1">
      <alignment horizontal="left" vertical="top" wrapText="1"/>
    </xf>
    <xf numFmtId="0" fontId="1" fillId="0" borderId="2" xfId="0" applyFont="1" applyBorder="1" applyAlignment="1">
      <alignment horizontal="left" vertical="top" wrapText="1"/>
    </xf>
    <xf numFmtId="0" fontId="1" fillId="0" borderId="3" xfId="0" applyFont="1" applyBorder="1" applyAlignment="1">
      <alignment horizontal="left" vertical="top" wrapText="1"/>
    </xf>
    <xf numFmtId="0" fontId="1" fillId="0" borderId="12" xfId="0" applyFont="1" applyBorder="1" applyAlignment="1">
      <alignment horizontal="center" vertical="top" wrapText="1"/>
    </xf>
    <xf numFmtId="0" fontId="1" fillId="0" borderId="19" xfId="0" applyFont="1" applyBorder="1" applyAlignment="1">
      <alignment horizontal="center" vertical="top" wrapText="1"/>
    </xf>
    <xf numFmtId="0" fontId="1" fillId="0" borderId="2" xfId="0" applyFont="1" applyBorder="1" applyAlignment="1">
      <alignment horizontal="center" vertical="top" wrapText="1"/>
    </xf>
    <xf numFmtId="0" fontId="1" fillId="0" borderId="2" xfId="0" applyFont="1" applyBorder="1" applyAlignment="1">
      <alignment horizontal="left" vertical="top" wrapText="1"/>
    </xf>
    <xf numFmtId="49" fontId="1" fillId="0" borderId="2" xfId="0" applyNumberFormat="1" applyFont="1" applyBorder="1" applyAlignment="1">
      <alignment horizontal="center" vertical="top" wrapText="1"/>
    </xf>
    <xf numFmtId="0" fontId="1" fillId="0" borderId="9" xfId="0" applyFont="1" applyBorder="1" applyAlignment="1">
      <alignment horizontal="center" vertical="top" wrapText="1"/>
    </xf>
    <xf numFmtId="0" fontId="1" fillId="0" borderId="9" xfId="0" applyFont="1" applyBorder="1" applyAlignment="1">
      <alignment horizontal="left" vertical="top" wrapText="1"/>
    </xf>
    <xf numFmtId="0" fontId="1" fillId="0" borderId="3" xfId="0" applyFont="1" applyBorder="1" applyAlignment="1">
      <alignment horizontal="left" vertical="top" wrapText="1"/>
    </xf>
    <xf numFmtId="4" fontId="1" fillId="0" borderId="4" xfId="0" applyNumberFormat="1" applyFont="1" applyBorder="1" applyAlignment="1">
      <alignment horizontal="center" vertical="center" wrapText="1"/>
    </xf>
    <xf numFmtId="0" fontId="1" fillId="0" borderId="4" xfId="0" applyFont="1" applyBorder="1" applyAlignment="1">
      <alignment horizontal="center" vertical="top" wrapText="1"/>
    </xf>
    <xf numFmtId="0" fontId="1" fillId="0" borderId="4" xfId="0" applyFont="1" applyBorder="1" applyAlignment="1">
      <alignment horizontal="left" vertical="top" wrapText="1"/>
    </xf>
    <xf numFmtId="49" fontId="1" fillId="0" borderId="4" xfId="0" applyNumberFormat="1" applyFont="1" applyBorder="1" applyAlignment="1">
      <alignment horizontal="center" vertical="top" wrapText="1"/>
    </xf>
    <xf numFmtId="0" fontId="1" fillId="0" borderId="4" xfId="0" applyFont="1" applyBorder="1" applyAlignment="1">
      <alignment horizontal="center" vertical="top"/>
    </xf>
    <xf numFmtId="0" fontId="1" fillId="0" borderId="3" xfId="0" applyFont="1" applyBorder="1" applyAlignment="1">
      <alignment horizontal="center" vertical="top" wrapText="1"/>
    </xf>
    <xf numFmtId="0" fontId="1" fillId="0" borderId="3" xfId="0" applyFont="1" applyBorder="1" applyAlignment="1">
      <alignment horizontal="left" vertical="top" wrapText="1"/>
    </xf>
    <xf numFmtId="49" fontId="1" fillId="0" borderId="3" xfId="0" applyNumberFormat="1" applyFont="1" applyBorder="1" applyAlignment="1">
      <alignment horizontal="center" vertical="top" wrapText="1"/>
    </xf>
    <xf numFmtId="0" fontId="1" fillId="0" borderId="4" xfId="0" applyFont="1" applyBorder="1" applyAlignment="1">
      <alignment horizontal="center" vertical="top" wrapText="1"/>
    </xf>
    <xf numFmtId="0" fontId="1" fillId="0" borderId="0" xfId="0" applyFont="1" applyBorder="1" applyAlignment="1">
      <alignment horizontal="center" vertical="top" wrapText="1"/>
    </xf>
    <xf numFmtId="0" fontId="1" fillId="0" borderId="19" xfId="0" applyFont="1" applyBorder="1" applyAlignment="1">
      <alignment horizontal="left" vertical="top" wrapText="1"/>
    </xf>
    <xf numFmtId="0" fontId="1" fillId="0" borderId="1" xfId="0" applyFont="1" applyBorder="1" applyAlignment="1">
      <alignment wrapText="1"/>
    </xf>
    <xf numFmtId="4" fontId="1" fillId="0" borderId="4" xfId="0" applyNumberFormat="1" applyFont="1" applyBorder="1" applyAlignment="1">
      <alignment horizontal="center" vertical="center" wrapText="1"/>
    </xf>
    <xf numFmtId="0" fontId="1" fillId="0" borderId="4" xfId="0" applyFont="1" applyBorder="1" applyAlignment="1">
      <alignment horizontal="left" vertical="top" wrapText="1"/>
    </xf>
    <xf numFmtId="49" fontId="1" fillId="0" borderId="4" xfId="0" applyNumberFormat="1" applyFont="1" applyBorder="1" applyAlignment="1">
      <alignment horizontal="center" vertical="top" wrapText="1"/>
    </xf>
    <xf numFmtId="4" fontId="1" fillId="0" borderId="4" xfId="0" applyNumberFormat="1" applyFont="1" applyBorder="1" applyAlignment="1">
      <alignment horizontal="center" vertical="center" wrapText="1"/>
    </xf>
    <xf numFmtId="49" fontId="1" fillId="0" borderId="4" xfId="0" applyNumberFormat="1" applyFont="1" applyBorder="1" applyAlignment="1">
      <alignment horizontal="center" vertical="top" wrapText="1"/>
    </xf>
    <xf numFmtId="0" fontId="1" fillId="0" borderId="4" xfId="0" applyFont="1" applyBorder="1" applyAlignment="1">
      <alignment horizontal="left" vertical="top" wrapText="1"/>
    </xf>
    <xf numFmtId="0" fontId="1" fillId="0" borderId="2" xfId="0" applyFont="1" applyBorder="1" applyAlignment="1">
      <alignment horizontal="center" vertical="top" wrapText="1"/>
    </xf>
    <xf numFmtId="0" fontId="1" fillId="0" borderId="2" xfId="0" applyFont="1" applyBorder="1" applyAlignment="1">
      <alignment horizontal="left" vertical="top" wrapText="1"/>
    </xf>
    <xf numFmtId="49" fontId="1" fillId="0" borderId="2" xfId="0" applyNumberFormat="1" applyFont="1" applyBorder="1" applyAlignment="1">
      <alignment horizontal="center" vertical="top" wrapText="1"/>
    </xf>
    <xf numFmtId="4" fontId="1" fillId="0" borderId="2" xfId="0" applyNumberFormat="1" applyFont="1" applyBorder="1" applyAlignment="1">
      <alignment horizontal="center" vertical="center" wrapText="1"/>
    </xf>
    <xf numFmtId="4" fontId="1" fillId="0" borderId="2" xfId="0" applyNumberFormat="1" applyFont="1" applyBorder="1" applyAlignment="1">
      <alignment horizontal="center" vertical="center" wrapText="1"/>
    </xf>
    <xf numFmtId="4" fontId="1" fillId="0" borderId="4" xfId="0" applyNumberFormat="1" applyFont="1" applyBorder="1" applyAlignment="1">
      <alignment horizontal="center" vertical="center" wrapText="1"/>
    </xf>
    <xf numFmtId="0" fontId="1" fillId="0" borderId="2" xfId="0" applyFont="1" applyBorder="1" applyAlignment="1">
      <alignment horizontal="center" vertical="top" wrapText="1"/>
    </xf>
    <xf numFmtId="0" fontId="1" fillId="0" borderId="2" xfId="0" applyFont="1" applyBorder="1" applyAlignment="1">
      <alignment horizontal="left" vertical="top" wrapText="1"/>
    </xf>
    <xf numFmtId="49" fontId="1" fillId="0" borderId="2" xfId="0" applyNumberFormat="1" applyFont="1" applyBorder="1" applyAlignment="1">
      <alignment horizontal="center" vertical="top" wrapText="1"/>
    </xf>
    <xf numFmtId="49" fontId="1" fillId="0" borderId="4" xfId="0" applyNumberFormat="1" applyFont="1" applyBorder="1" applyAlignment="1">
      <alignment horizontal="center" vertical="top" wrapText="1"/>
    </xf>
    <xf numFmtId="0" fontId="1" fillId="0" borderId="4" xfId="0" applyFont="1" applyBorder="1" applyAlignment="1">
      <alignment horizontal="left" vertical="top" wrapText="1"/>
    </xf>
    <xf numFmtId="0" fontId="1" fillId="0" borderId="2" xfId="0" applyFont="1" applyBorder="1" applyAlignment="1">
      <alignment horizontal="left" vertical="top"/>
    </xf>
    <xf numFmtId="0" fontId="1" fillId="0" borderId="2" xfId="0" applyFont="1" applyBorder="1" applyAlignment="1">
      <alignment vertical="top" wrapText="1"/>
    </xf>
    <xf numFmtId="0" fontId="6" fillId="0" borderId="19" xfId="0" applyFont="1" applyBorder="1" applyAlignment="1">
      <alignment horizontal="center" vertical="top"/>
    </xf>
    <xf numFmtId="0" fontId="1" fillId="0" borderId="19" xfId="0" applyFont="1" applyBorder="1" applyAlignment="1">
      <alignment horizontal="center" vertical="top"/>
    </xf>
    <xf numFmtId="0" fontId="7" fillId="0" borderId="1" xfId="0" applyFont="1" applyBorder="1" applyAlignment="1">
      <alignment horizontal="left" vertical="top" wrapText="1"/>
    </xf>
    <xf numFmtId="4" fontId="1" fillId="0" borderId="4" xfId="0" applyNumberFormat="1" applyFont="1" applyBorder="1" applyAlignment="1">
      <alignment horizontal="center" vertical="center" wrapText="1"/>
    </xf>
    <xf numFmtId="49" fontId="1" fillId="0" borderId="4" xfId="0" applyNumberFormat="1" applyFont="1" applyBorder="1" applyAlignment="1">
      <alignment horizontal="center" vertical="top" wrapText="1"/>
    </xf>
    <xf numFmtId="0" fontId="1" fillId="0" borderId="2" xfId="0" applyFont="1" applyBorder="1" applyAlignment="1">
      <alignment horizontal="left" vertical="top" wrapText="1"/>
    </xf>
    <xf numFmtId="0" fontId="1" fillId="0" borderId="4" xfId="0" applyFont="1" applyBorder="1" applyAlignment="1">
      <alignment horizontal="left" vertical="top" wrapText="1"/>
    </xf>
    <xf numFmtId="0" fontId="1" fillId="0" borderId="4" xfId="0" applyFont="1" applyBorder="1" applyAlignment="1">
      <alignment horizontal="center" vertical="top" wrapText="1"/>
    </xf>
    <xf numFmtId="0" fontId="1" fillId="0" borderId="4" xfId="0" applyFont="1" applyFill="1" applyBorder="1" applyAlignment="1">
      <alignment horizontal="center" vertical="top" wrapText="1"/>
    </xf>
    <xf numFmtId="49" fontId="1" fillId="0" borderId="4" xfId="0" applyNumberFormat="1" applyFont="1" applyBorder="1" applyAlignment="1">
      <alignment horizontal="center" vertical="top" wrapText="1"/>
    </xf>
    <xf numFmtId="0" fontId="1" fillId="0" borderId="4" xfId="0" applyFont="1" applyBorder="1" applyAlignment="1">
      <alignment horizontal="left" vertical="top" wrapText="1"/>
    </xf>
    <xf numFmtId="0" fontId="1" fillId="0" borderId="4" xfId="0" applyFont="1" applyBorder="1" applyAlignment="1">
      <alignment horizontal="center" vertical="top" wrapText="1"/>
    </xf>
    <xf numFmtId="0" fontId="1" fillId="0" borderId="4" xfId="0" applyFont="1" applyFill="1" applyBorder="1" applyAlignment="1">
      <alignment horizontal="center" vertical="top" wrapText="1"/>
    </xf>
    <xf numFmtId="14" fontId="6" fillId="4" borderId="1" xfId="0" applyNumberFormat="1" applyFont="1" applyFill="1" applyBorder="1" applyAlignment="1">
      <alignment horizontal="left" vertical="top" wrapText="1"/>
    </xf>
    <xf numFmtId="4" fontId="1" fillId="0" borderId="3" xfId="0" applyNumberFormat="1" applyFont="1" applyBorder="1" applyAlignment="1">
      <alignment horizontal="center" vertical="center" wrapText="1"/>
    </xf>
    <xf numFmtId="4" fontId="1" fillId="0" borderId="2" xfId="0" applyNumberFormat="1" applyFont="1" applyBorder="1" applyAlignment="1">
      <alignment horizontal="center" vertical="center" wrapText="1"/>
    </xf>
    <xf numFmtId="4" fontId="1" fillId="0" borderId="4" xfId="0" applyNumberFormat="1" applyFont="1" applyBorder="1" applyAlignment="1">
      <alignment horizontal="center" vertical="center" wrapText="1"/>
    </xf>
    <xf numFmtId="0" fontId="1" fillId="0" borderId="2" xfId="0" applyFont="1" applyBorder="1" applyAlignment="1">
      <alignment horizontal="center" vertical="top" wrapText="1"/>
    </xf>
    <xf numFmtId="0" fontId="1" fillId="0" borderId="3" xfId="0" applyFont="1" applyBorder="1" applyAlignment="1">
      <alignment horizontal="center" vertical="top" wrapText="1"/>
    </xf>
    <xf numFmtId="0" fontId="1" fillId="0" borderId="0" xfId="0" applyFont="1" applyAlignment="1">
      <alignment horizontal="left"/>
    </xf>
    <xf numFmtId="0" fontId="3" fillId="0" borderId="5" xfId="0" applyFont="1" applyBorder="1" applyAlignment="1">
      <alignment horizontal="left" vertical="top" wrapText="1"/>
    </xf>
    <xf numFmtId="0" fontId="0" fillId="0" borderId="6" xfId="0" applyBorder="1" applyAlignment="1">
      <alignment horizontal="left" vertical="top" wrapText="1"/>
    </xf>
    <xf numFmtId="0" fontId="0" fillId="0" borderId="7" xfId="0" applyBorder="1" applyAlignment="1">
      <alignment horizontal="left" vertical="top" wrapText="1"/>
    </xf>
    <xf numFmtId="0" fontId="3" fillId="0" borderId="6" xfId="0" applyFont="1" applyBorder="1" applyAlignment="1">
      <alignment horizontal="left" vertical="top" wrapText="1"/>
    </xf>
    <xf numFmtId="0" fontId="3" fillId="0" borderId="7" xfId="0" applyFont="1" applyBorder="1" applyAlignment="1">
      <alignment horizontal="left" vertical="top" wrapText="1"/>
    </xf>
    <xf numFmtId="4" fontId="1" fillId="0" borderId="3" xfId="0" applyNumberFormat="1" applyFont="1" applyBorder="1" applyAlignment="1">
      <alignment horizontal="center" vertical="center" wrapText="1"/>
    </xf>
    <xf numFmtId="49" fontId="1" fillId="0" borderId="2" xfId="0" applyNumberFormat="1" applyFont="1" applyBorder="1" applyAlignment="1">
      <alignment horizontal="center" vertical="top" wrapText="1"/>
    </xf>
    <xf numFmtId="49" fontId="1" fillId="0" borderId="4" xfId="0" applyNumberFormat="1" applyFont="1" applyBorder="1" applyAlignment="1">
      <alignment horizontal="center" vertical="top" wrapText="1"/>
    </xf>
    <xf numFmtId="49" fontId="1" fillId="0" borderId="3" xfId="0" applyNumberFormat="1" applyFont="1" applyBorder="1" applyAlignment="1">
      <alignment horizontal="center" vertical="top" wrapText="1"/>
    </xf>
    <xf numFmtId="0" fontId="3" fillId="0" borderId="15"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1" fillId="0" borderId="2" xfId="0" applyFont="1" applyBorder="1" applyAlignment="1">
      <alignment horizontal="left" vertical="top" wrapText="1"/>
    </xf>
    <xf numFmtId="0" fontId="0" fillId="0" borderId="3" xfId="0" applyBorder="1" applyAlignment="1">
      <alignment horizontal="left" vertical="top" wrapText="1"/>
    </xf>
    <xf numFmtId="14" fontId="1" fillId="0" borderId="2" xfId="0" applyNumberFormat="1" applyFont="1" applyBorder="1" applyAlignment="1">
      <alignment horizontal="center" vertical="top" wrapText="1"/>
    </xf>
    <xf numFmtId="14" fontId="1" fillId="0" borderId="4" xfId="0" applyNumberFormat="1" applyFont="1" applyBorder="1" applyAlignment="1">
      <alignment horizontal="center" vertical="top" wrapText="1"/>
    </xf>
    <xf numFmtId="0" fontId="1" fillId="0" borderId="3" xfId="0" applyFont="1" applyBorder="1" applyAlignment="1">
      <alignment horizontal="left" vertical="top" wrapText="1"/>
    </xf>
    <xf numFmtId="4" fontId="6" fillId="0" borderId="2" xfId="0" applyNumberFormat="1" applyFont="1" applyBorder="1" applyAlignment="1">
      <alignment horizontal="center" vertical="center" wrapText="1"/>
    </xf>
    <xf numFmtId="4" fontId="6" fillId="0" borderId="3" xfId="0" applyNumberFormat="1" applyFont="1" applyBorder="1" applyAlignment="1">
      <alignment horizontal="center" vertical="center" wrapText="1"/>
    </xf>
    <xf numFmtId="0" fontId="1" fillId="0" borderId="4" xfId="0" applyFont="1" applyBorder="1" applyAlignment="1">
      <alignment horizontal="left" vertical="top" wrapText="1"/>
    </xf>
    <xf numFmtId="14" fontId="1" fillId="0" borderId="2" xfId="0" applyNumberFormat="1" applyFont="1" applyBorder="1" applyAlignment="1">
      <alignment horizontal="left" vertical="top" wrapText="1"/>
    </xf>
    <xf numFmtId="14" fontId="1" fillId="0" borderId="4" xfId="0" applyNumberFormat="1" applyFont="1" applyBorder="1" applyAlignment="1">
      <alignment horizontal="left" vertical="top" wrapText="1"/>
    </xf>
    <xf numFmtId="0" fontId="1" fillId="0" borderId="13" xfId="0" applyFont="1" applyBorder="1" applyAlignment="1">
      <alignment horizontal="left"/>
    </xf>
    <xf numFmtId="0" fontId="1" fillId="0" borderId="4" xfId="0" applyFont="1" applyBorder="1" applyAlignment="1">
      <alignment horizontal="center" vertical="top" wrapText="1"/>
    </xf>
    <xf numFmtId="49" fontId="1" fillId="0" borderId="10" xfId="0" applyNumberFormat="1" applyFont="1" applyBorder="1" applyAlignment="1">
      <alignment horizontal="center" vertical="top" wrapText="1"/>
    </xf>
    <xf numFmtId="0" fontId="1" fillId="0" borderId="0" xfId="0" applyFont="1" applyBorder="1" applyAlignment="1">
      <alignment horizontal="left" vertical="top" wrapText="1"/>
    </xf>
    <xf numFmtId="0" fontId="1" fillId="0" borderId="13" xfId="0" applyFont="1" applyBorder="1" applyAlignment="1">
      <alignment horizontal="left" vertical="top" wrapText="1"/>
    </xf>
    <xf numFmtId="0" fontId="1" fillId="0" borderId="9" xfId="0" applyFont="1" applyBorder="1" applyAlignment="1">
      <alignment horizontal="center" vertical="top" wrapText="1"/>
    </xf>
    <xf numFmtId="0" fontId="6" fillId="0" borderId="2" xfId="0" applyFont="1" applyBorder="1" applyAlignment="1">
      <alignment horizontal="center" vertical="top"/>
    </xf>
    <xf numFmtId="0" fontId="6" fillId="0" borderId="4" xfId="0" applyFont="1" applyBorder="1" applyAlignment="1">
      <alignment horizontal="center" vertical="top"/>
    </xf>
    <xf numFmtId="0" fontId="1" fillId="0" borderId="2" xfId="0" applyFont="1" applyBorder="1" applyAlignment="1">
      <alignment horizontal="center" vertical="top"/>
    </xf>
    <xf numFmtId="0" fontId="1" fillId="0" borderId="4" xfId="0" applyFont="1" applyBorder="1" applyAlignment="1">
      <alignment horizontal="center" vertical="top"/>
    </xf>
    <xf numFmtId="0" fontId="1" fillId="0" borderId="3" xfId="0" applyFont="1" applyBorder="1" applyAlignment="1">
      <alignment horizontal="center" vertical="top"/>
    </xf>
    <xf numFmtId="0" fontId="1" fillId="0" borderId="2" xfId="0" applyFont="1" applyBorder="1" applyAlignment="1">
      <alignment horizontal="left" vertical="top"/>
    </xf>
    <xf numFmtId="0" fontId="1" fillId="0" borderId="3" xfId="0" applyFont="1" applyBorder="1" applyAlignment="1">
      <alignment horizontal="left" vertical="top"/>
    </xf>
    <xf numFmtId="4" fontId="1" fillId="0" borderId="2" xfId="0" applyNumberFormat="1" applyFont="1" applyBorder="1" applyAlignment="1">
      <alignment horizontal="center" vertical="center"/>
    </xf>
    <xf numFmtId="4" fontId="1" fillId="0" borderId="4" xfId="0" applyNumberFormat="1" applyFont="1" applyBorder="1" applyAlignment="1">
      <alignment horizontal="center" vertical="center"/>
    </xf>
    <xf numFmtId="0" fontId="3" fillId="0" borderId="1" xfId="0" applyFont="1" applyBorder="1" applyAlignment="1">
      <alignment horizontal="left" vertical="top" wrapText="1"/>
    </xf>
    <xf numFmtId="0" fontId="1" fillId="0" borderId="12" xfId="0" applyFont="1" applyBorder="1" applyAlignment="1">
      <alignment horizontal="center" vertical="top" wrapText="1"/>
    </xf>
    <xf numFmtId="0" fontId="2" fillId="0" borderId="0" xfId="0" applyFont="1" applyAlignment="1">
      <alignment horizontal="center"/>
    </xf>
    <xf numFmtId="0" fontId="6"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wrapText="1"/>
    </xf>
    <xf numFmtId="0" fontId="1" fillId="0" borderId="1" xfId="0" applyFont="1" applyBorder="1" applyAlignment="1">
      <alignment horizontal="center"/>
    </xf>
    <xf numFmtId="0" fontId="0" fillId="0" borderId="1" xfId="0" applyBorder="1" applyAlignment="1">
      <alignment horizontal="center" wrapText="1"/>
    </xf>
    <xf numFmtId="4" fontId="1" fillId="0" borderId="2" xfId="0" applyNumberFormat="1" applyFont="1" applyFill="1" applyBorder="1" applyAlignment="1">
      <alignment horizontal="center" vertical="center" wrapText="1"/>
    </xf>
    <xf numFmtId="4" fontId="1" fillId="0" borderId="4" xfId="0" applyNumberFormat="1" applyFont="1" applyFill="1" applyBorder="1" applyAlignment="1">
      <alignment horizontal="center" vertical="center" wrapText="1"/>
    </xf>
    <xf numFmtId="4" fontId="1" fillId="0" borderId="3" xfId="0" applyNumberFormat="1" applyFont="1" applyFill="1" applyBorder="1" applyAlignment="1">
      <alignment horizontal="center" vertical="center" wrapText="1"/>
    </xf>
    <xf numFmtId="0" fontId="0" fillId="0" borderId="1" xfId="0" applyBorder="1" applyAlignment="1">
      <alignment horizontal="center" vertical="center" wrapText="1"/>
    </xf>
    <xf numFmtId="0" fontId="5" fillId="0" borderId="2" xfId="1" applyFont="1" applyBorder="1" applyAlignment="1">
      <alignment horizontal="center" wrapText="1"/>
    </xf>
    <xf numFmtId="0" fontId="5" fillId="0" borderId="3" xfId="1" applyFont="1" applyBorder="1" applyAlignment="1">
      <alignment horizontal="center" wrapText="1"/>
    </xf>
    <xf numFmtId="0" fontId="1" fillId="0" borderId="2" xfId="0" applyFont="1" applyBorder="1" applyAlignment="1">
      <alignment horizontal="center" vertical="center" wrapText="1"/>
    </xf>
    <xf numFmtId="0" fontId="1" fillId="0" borderId="4" xfId="0" applyFont="1" applyBorder="1" applyAlignment="1">
      <alignment horizontal="center" vertical="center" wrapText="1"/>
    </xf>
    <xf numFmtId="0" fontId="1" fillId="0" borderId="3" xfId="0" applyFont="1" applyBorder="1" applyAlignment="1">
      <alignment horizontal="center" vertical="center" wrapText="1"/>
    </xf>
    <xf numFmtId="0" fontId="1" fillId="0" borderId="1" xfId="0" applyFont="1" applyBorder="1" applyAlignment="1">
      <alignment horizontal="center" vertical="center"/>
    </xf>
    <xf numFmtId="0" fontId="1" fillId="0" borderId="2" xfId="0" applyFont="1" applyFill="1" applyBorder="1" applyAlignment="1">
      <alignment horizontal="center" vertical="top" wrapText="1"/>
    </xf>
    <xf numFmtId="0" fontId="1" fillId="0" borderId="4" xfId="0" applyFont="1" applyFill="1" applyBorder="1" applyAlignment="1">
      <alignment horizontal="center" vertical="top" wrapText="1"/>
    </xf>
    <xf numFmtId="0" fontId="1" fillId="0" borderId="3" xfId="0" applyFont="1" applyFill="1" applyBorder="1" applyAlignment="1">
      <alignment horizontal="center" vertical="top" wrapText="1"/>
    </xf>
    <xf numFmtId="49" fontId="1" fillId="0" borderId="2" xfId="0" applyNumberFormat="1" applyFont="1" applyFill="1" applyBorder="1" applyAlignment="1">
      <alignment horizontal="center" vertical="top" wrapText="1"/>
    </xf>
    <xf numFmtId="49" fontId="1" fillId="0" borderId="4" xfId="0" applyNumberFormat="1" applyFont="1" applyFill="1" applyBorder="1" applyAlignment="1">
      <alignment horizontal="center" vertical="top" wrapText="1"/>
    </xf>
    <xf numFmtId="49" fontId="1" fillId="0" borderId="3" xfId="0" applyNumberFormat="1" applyFont="1" applyFill="1" applyBorder="1" applyAlignment="1">
      <alignment horizontal="center" vertical="top" wrapText="1"/>
    </xf>
    <xf numFmtId="0" fontId="1" fillId="0" borderId="2" xfId="0" applyFont="1" applyBorder="1" applyAlignment="1">
      <alignment horizontal="left" vertical="center" wrapText="1"/>
    </xf>
    <xf numFmtId="0" fontId="1" fillId="0" borderId="4" xfId="0" applyFont="1" applyBorder="1" applyAlignment="1">
      <alignment horizontal="left" vertical="center" wrapText="1"/>
    </xf>
    <xf numFmtId="4" fontId="1" fillId="0" borderId="3" xfId="0" applyNumberFormat="1" applyFont="1" applyBorder="1" applyAlignment="1">
      <alignment horizontal="center" vertical="center"/>
    </xf>
    <xf numFmtId="0" fontId="1" fillId="0" borderId="2" xfId="0" applyFont="1" applyBorder="1" applyAlignment="1">
      <alignment vertical="top" wrapText="1"/>
    </xf>
    <xf numFmtId="0" fontId="1" fillId="0" borderId="3" xfId="0" applyFont="1" applyBorder="1" applyAlignment="1">
      <alignment vertical="top" wrapText="1"/>
    </xf>
    <xf numFmtId="4" fontId="1" fillId="0" borderId="2" xfId="0" applyNumberFormat="1" applyFont="1" applyFill="1" applyBorder="1" applyAlignment="1">
      <alignment horizontal="center" vertical="center"/>
    </xf>
    <xf numFmtId="4" fontId="1" fillId="0" borderId="4" xfId="0" applyNumberFormat="1" applyFont="1" applyFill="1" applyBorder="1" applyAlignment="1">
      <alignment horizontal="center" vertical="center"/>
    </xf>
    <xf numFmtId="4" fontId="1" fillId="0" borderId="3" xfId="0" applyNumberFormat="1" applyFont="1" applyFill="1" applyBorder="1" applyAlignment="1">
      <alignment horizontal="center" vertical="center"/>
    </xf>
    <xf numFmtId="4" fontId="1" fillId="0" borderId="2" xfId="0" applyNumberFormat="1" applyFont="1" applyBorder="1" applyAlignment="1">
      <alignment horizontal="center" vertical="top" wrapText="1"/>
    </xf>
    <xf numFmtId="4" fontId="1" fillId="0" borderId="3" xfId="0" applyNumberFormat="1" applyFont="1" applyBorder="1" applyAlignment="1">
      <alignment horizontal="center" vertical="top" wrapText="1"/>
    </xf>
    <xf numFmtId="4" fontId="7" fillId="0" borderId="2" xfId="0" applyNumberFormat="1" applyFont="1" applyBorder="1" applyAlignment="1">
      <alignment horizontal="center" vertical="center" wrapText="1"/>
    </xf>
    <xf numFmtId="4" fontId="7" fillId="0" borderId="4" xfId="0" applyNumberFormat="1" applyFont="1" applyBorder="1" applyAlignment="1">
      <alignment horizontal="center" vertical="center" wrapText="1"/>
    </xf>
    <xf numFmtId="4" fontId="7" fillId="0" borderId="3" xfId="0" applyNumberFormat="1" applyFont="1" applyBorder="1" applyAlignment="1">
      <alignment horizontal="center" vertical="center" wrapText="1"/>
    </xf>
    <xf numFmtId="4" fontId="6" fillId="0" borderId="2" xfId="0" applyNumberFormat="1" applyFont="1" applyFill="1" applyBorder="1" applyAlignment="1">
      <alignment horizontal="center" vertical="center" wrapText="1"/>
    </xf>
    <xf numFmtId="4" fontId="6" fillId="0" borderId="3" xfId="0" applyNumberFormat="1" applyFont="1" applyFill="1" applyBorder="1" applyAlignment="1">
      <alignment horizontal="center" vertical="center" wrapText="1"/>
    </xf>
  </cellXfs>
  <cellStyles count="2">
    <cellStyle name="Гиперссылка" xfId="1" builtinId="8"/>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consultantplus://offline/ref=3D0D1FA37BFC4FD4827B32A30E9945BF67DC73B15484D8628C3ABC299E17C3F496000D574D34C6CC6399B441G5dBH" TargetMode="Externa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T229"/>
  <sheetViews>
    <sheetView tabSelected="1" zoomScaleNormal="100" workbookViewId="0">
      <pane xSplit="2" ySplit="8" topLeftCell="I169" activePane="bottomRight" state="frozen"/>
      <selection pane="topRight" activeCell="C1" sqref="C1"/>
      <selection pane="bottomLeft" activeCell="A9" sqref="A9"/>
      <selection pane="bottomRight" activeCell="S173" sqref="S173"/>
    </sheetView>
  </sheetViews>
  <sheetFormatPr defaultRowHeight="15" x14ac:dyDescent="0.25"/>
  <cols>
    <col min="1" max="1" width="9.140625" style="22" customWidth="1"/>
    <col min="2" max="2" width="48.7109375" style="1" customWidth="1"/>
    <col min="3" max="3" width="10.42578125" style="1" customWidth="1"/>
    <col min="4" max="4" width="10.28515625" style="22" customWidth="1"/>
    <col min="5" max="5" width="24.7109375" style="1" customWidth="1"/>
    <col min="6" max="6" width="14.42578125" style="1" customWidth="1"/>
    <col min="7" max="7" width="11.42578125" style="1" customWidth="1"/>
    <col min="8" max="8" width="25" style="1" customWidth="1"/>
    <col min="9" max="9" width="11.42578125" style="1" customWidth="1"/>
    <col min="10" max="10" width="10.7109375" style="1" customWidth="1"/>
    <col min="11" max="11" width="36" style="113" customWidth="1"/>
    <col min="12" max="12" width="8.140625" style="1" customWidth="1"/>
    <col min="13" max="13" width="11" style="1" customWidth="1"/>
    <col min="14" max="14" width="16.85546875" style="1" customWidth="1"/>
    <col min="15" max="15" width="17.85546875" style="1" customWidth="1"/>
    <col min="16" max="16" width="18.42578125" style="1" customWidth="1"/>
    <col min="17" max="17" width="18.7109375" style="1" customWidth="1"/>
    <col min="18" max="18" width="17.42578125" style="1" customWidth="1"/>
    <col min="19" max="19" width="16.7109375" style="1" customWidth="1"/>
    <col min="20" max="16384" width="9.140625" style="1"/>
  </cols>
  <sheetData>
    <row r="1" spans="1:19" x14ac:dyDescent="0.25">
      <c r="A1" s="113"/>
      <c r="B1" s="102"/>
    </row>
    <row r="2" spans="1:19" ht="18.75" x14ac:dyDescent="0.3">
      <c r="C2" s="311" t="s">
        <v>591</v>
      </c>
      <c r="D2" s="311"/>
      <c r="E2" s="311"/>
      <c r="F2" s="311"/>
      <c r="G2" s="311"/>
      <c r="H2" s="311"/>
      <c r="I2" s="311"/>
      <c r="J2" s="311"/>
      <c r="K2" s="311"/>
      <c r="L2" s="311"/>
      <c r="M2" s="311"/>
      <c r="N2" s="311"/>
      <c r="O2" s="311"/>
      <c r="P2" s="311"/>
    </row>
    <row r="3" spans="1:19" x14ac:dyDescent="0.25">
      <c r="A3" s="271" t="s">
        <v>555</v>
      </c>
      <c r="B3" s="271"/>
      <c r="I3" s="20"/>
    </row>
    <row r="4" spans="1:19" x14ac:dyDescent="0.25">
      <c r="A4" s="294"/>
      <c r="B4" s="294"/>
      <c r="S4" s="35" t="s">
        <v>17</v>
      </c>
    </row>
    <row r="5" spans="1:19" x14ac:dyDescent="0.25">
      <c r="A5" s="323" t="s">
        <v>0</v>
      </c>
      <c r="B5" s="313" t="s">
        <v>1</v>
      </c>
      <c r="C5" s="314" t="s">
        <v>2</v>
      </c>
      <c r="D5" s="314"/>
      <c r="E5" s="314" t="s">
        <v>5</v>
      </c>
      <c r="F5" s="314"/>
      <c r="G5" s="314"/>
      <c r="H5" s="314" t="s">
        <v>9</v>
      </c>
      <c r="I5" s="316"/>
      <c r="J5" s="316"/>
      <c r="K5" s="314" t="s">
        <v>10</v>
      </c>
      <c r="L5" s="316"/>
      <c r="M5" s="316"/>
      <c r="N5" s="315" t="s">
        <v>16</v>
      </c>
      <c r="O5" s="315"/>
      <c r="P5" s="315"/>
      <c r="Q5" s="315"/>
      <c r="R5" s="315"/>
      <c r="S5" s="315"/>
    </row>
    <row r="6" spans="1:19" ht="45" x14ac:dyDescent="0.25">
      <c r="A6" s="324"/>
      <c r="B6" s="313"/>
      <c r="C6" s="326" t="s">
        <v>3</v>
      </c>
      <c r="D6" s="326" t="s">
        <v>4</v>
      </c>
      <c r="E6" s="313" t="s">
        <v>6</v>
      </c>
      <c r="F6" s="313" t="s">
        <v>7</v>
      </c>
      <c r="G6" s="313" t="s">
        <v>8</v>
      </c>
      <c r="H6" s="313" t="s">
        <v>6</v>
      </c>
      <c r="I6" s="313" t="s">
        <v>7</v>
      </c>
      <c r="J6" s="313" t="s">
        <v>8</v>
      </c>
      <c r="K6" s="312" t="s">
        <v>6</v>
      </c>
      <c r="L6" s="313" t="s">
        <v>7</v>
      </c>
      <c r="M6" s="313" t="s">
        <v>8</v>
      </c>
      <c r="N6" s="313" t="s">
        <v>13</v>
      </c>
      <c r="O6" s="313"/>
      <c r="P6" s="2" t="s">
        <v>14</v>
      </c>
      <c r="Q6" s="313" t="s">
        <v>15</v>
      </c>
      <c r="R6" s="320"/>
      <c r="S6" s="320"/>
    </row>
    <row r="7" spans="1:19" x14ac:dyDescent="0.25">
      <c r="A7" s="325"/>
      <c r="B7" s="313"/>
      <c r="C7" s="326"/>
      <c r="D7" s="326"/>
      <c r="E7" s="313"/>
      <c r="F7" s="313"/>
      <c r="G7" s="313"/>
      <c r="H7" s="313"/>
      <c r="I7" s="313"/>
      <c r="J7" s="313"/>
      <c r="K7" s="312"/>
      <c r="L7" s="313"/>
      <c r="M7" s="313"/>
      <c r="N7" s="5" t="s">
        <v>11</v>
      </c>
      <c r="O7" s="5" t="s">
        <v>12</v>
      </c>
      <c r="P7" s="5" t="s">
        <v>11</v>
      </c>
      <c r="Q7" s="5" t="s">
        <v>11</v>
      </c>
      <c r="R7" s="5" t="s">
        <v>11</v>
      </c>
      <c r="S7" s="5" t="s">
        <v>11</v>
      </c>
    </row>
    <row r="8" spans="1:19" x14ac:dyDescent="0.25">
      <c r="A8" s="58">
        <v>1</v>
      </c>
      <c r="B8" s="3">
        <v>2</v>
      </c>
      <c r="C8" s="3">
        <v>3</v>
      </c>
      <c r="D8" s="13">
        <v>4</v>
      </c>
      <c r="E8" s="3">
        <v>5</v>
      </c>
      <c r="F8" s="3">
        <v>6</v>
      </c>
      <c r="G8" s="3">
        <v>7</v>
      </c>
      <c r="H8" s="3">
        <v>8</v>
      </c>
      <c r="I8" s="3">
        <v>9</v>
      </c>
      <c r="J8" s="3">
        <v>10</v>
      </c>
      <c r="K8" s="198">
        <v>11</v>
      </c>
      <c r="L8" s="3">
        <v>12</v>
      </c>
      <c r="M8" s="3">
        <v>13</v>
      </c>
      <c r="N8" s="3">
        <v>14</v>
      </c>
      <c r="O8" s="3">
        <v>15</v>
      </c>
      <c r="P8" s="3">
        <v>16</v>
      </c>
      <c r="Q8" s="3">
        <v>17</v>
      </c>
      <c r="R8" s="3">
        <v>18</v>
      </c>
      <c r="S8" s="3">
        <v>19</v>
      </c>
    </row>
    <row r="9" spans="1:19" s="20" customFormat="1" ht="14.25" x14ac:dyDescent="0.2">
      <c r="A9" s="34"/>
      <c r="B9" s="34" t="s">
        <v>18</v>
      </c>
      <c r="C9" s="34">
        <v>901</v>
      </c>
      <c r="D9" s="34"/>
      <c r="E9" s="34"/>
      <c r="F9" s="34"/>
      <c r="G9" s="34"/>
      <c r="H9" s="34"/>
      <c r="I9" s="34"/>
      <c r="J9" s="34"/>
      <c r="K9" s="199"/>
      <c r="L9" s="34"/>
      <c r="M9" s="34"/>
      <c r="N9" s="37">
        <f t="shared" ref="N9:S9" si="0">N10+N25+N35+N33</f>
        <v>94272490.329999998</v>
      </c>
      <c r="O9" s="37">
        <f t="shared" si="0"/>
        <v>93768948.780000001</v>
      </c>
      <c r="P9" s="37">
        <f t="shared" si="0"/>
        <v>131611207</v>
      </c>
      <c r="Q9" s="37">
        <f t="shared" si="0"/>
        <v>87487396</v>
      </c>
      <c r="R9" s="37">
        <f t="shared" si="0"/>
        <v>87477996</v>
      </c>
      <c r="S9" s="37">
        <f t="shared" si="0"/>
        <v>87477996</v>
      </c>
    </row>
    <row r="10" spans="1:19" s="84" customFormat="1" ht="66.75" customHeight="1" x14ac:dyDescent="0.2">
      <c r="A10" s="81">
        <v>2500</v>
      </c>
      <c r="B10" s="85" t="s">
        <v>462</v>
      </c>
      <c r="C10" s="81"/>
      <c r="D10" s="81"/>
      <c r="E10" s="81"/>
      <c r="F10" s="81"/>
      <c r="G10" s="81"/>
      <c r="H10" s="82"/>
      <c r="I10" s="82"/>
      <c r="J10" s="82"/>
      <c r="K10" s="200"/>
      <c r="L10" s="82"/>
      <c r="M10" s="82"/>
      <c r="N10" s="83">
        <f t="shared" ref="N10:S10" si="1">N11+N15+N17+N22</f>
        <v>22176429.210000001</v>
      </c>
      <c r="O10" s="83">
        <f t="shared" si="1"/>
        <v>22176429.210000001</v>
      </c>
      <c r="P10" s="83">
        <f t="shared" si="1"/>
        <v>26218455</v>
      </c>
      <c r="Q10" s="83">
        <f t="shared" si="1"/>
        <v>10356958</v>
      </c>
      <c r="R10" s="83">
        <f t="shared" si="1"/>
        <v>10356958</v>
      </c>
      <c r="S10" s="83">
        <f t="shared" si="1"/>
        <v>10356958</v>
      </c>
    </row>
    <row r="11" spans="1:19" ht="45" x14ac:dyDescent="0.25">
      <c r="A11" s="269">
        <v>2508</v>
      </c>
      <c r="B11" s="284" t="s">
        <v>38</v>
      </c>
      <c r="C11" s="269">
        <v>901</v>
      </c>
      <c r="D11" s="278" t="s">
        <v>40</v>
      </c>
      <c r="E11" s="284" t="s">
        <v>20</v>
      </c>
      <c r="F11" s="284" t="s">
        <v>336</v>
      </c>
      <c r="G11" s="284" t="s">
        <v>21</v>
      </c>
      <c r="H11" s="9"/>
      <c r="I11" s="9"/>
      <c r="J11" s="9"/>
      <c r="K11" s="55" t="s">
        <v>29</v>
      </c>
      <c r="L11" s="9" t="s">
        <v>39</v>
      </c>
      <c r="M11" s="9" t="s">
        <v>30</v>
      </c>
      <c r="N11" s="267">
        <f>3647249.62+6267081.6</f>
        <v>9914331.2199999988</v>
      </c>
      <c r="O11" s="267">
        <f>3647249.62+6267081.6</f>
        <v>9914331.2199999988</v>
      </c>
      <c r="P11" s="267">
        <f>2249722+15413227</f>
        <v>17662949</v>
      </c>
      <c r="Q11" s="317">
        <f>1374722+875000</f>
        <v>2249722</v>
      </c>
      <c r="R11" s="267">
        <f>875000+1374722</f>
        <v>2249722</v>
      </c>
      <c r="S11" s="267">
        <v>2249722</v>
      </c>
    </row>
    <row r="12" spans="1:19" ht="154.5" customHeight="1" x14ac:dyDescent="0.25">
      <c r="A12" s="295"/>
      <c r="B12" s="291"/>
      <c r="C12" s="270"/>
      <c r="D12" s="280"/>
      <c r="E12" s="288"/>
      <c r="F12" s="288"/>
      <c r="G12" s="288"/>
      <c r="H12" s="9"/>
      <c r="I12" s="9"/>
      <c r="J12" s="9"/>
      <c r="K12" s="55" t="s">
        <v>404</v>
      </c>
      <c r="L12" s="55"/>
      <c r="M12" s="55" t="s">
        <v>405</v>
      </c>
      <c r="N12" s="268"/>
      <c r="O12" s="268"/>
      <c r="P12" s="268"/>
      <c r="Q12" s="318"/>
      <c r="R12" s="268"/>
      <c r="S12" s="268"/>
    </row>
    <row r="13" spans="1:19" ht="120" x14ac:dyDescent="0.25">
      <c r="A13" s="295"/>
      <c r="B13" s="291"/>
      <c r="C13" s="141"/>
      <c r="D13" s="142"/>
      <c r="E13" s="143"/>
      <c r="F13" s="143"/>
      <c r="G13" s="143"/>
      <c r="H13" s="211"/>
      <c r="I13" s="211"/>
      <c r="J13" s="211"/>
      <c r="K13" s="55" t="s">
        <v>577</v>
      </c>
      <c r="L13" s="55"/>
      <c r="M13" s="146" t="s">
        <v>576</v>
      </c>
      <c r="N13" s="277"/>
      <c r="O13" s="277"/>
      <c r="P13" s="277"/>
      <c r="Q13" s="319"/>
      <c r="R13" s="277"/>
      <c r="S13" s="277"/>
    </row>
    <row r="14" spans="1:19" ht="120" x14ac:dyDescent="0.25">
      <c r="A14" s="213"/>
      <c r="B14" s="212"/>
      <c r="C14" s="214"/>
      <c r="D14" s="195"/>
      <c r="E14" s="212"/>
      <c r="F14" s="212"/>
      <c r="G14" s="212"/>
      <c r="H14" s="212"/>
      <c r="I14" s="212"/>
      <c r="J14" s="212"/>
      <c r="K14" s="210" t="s">
        <v>514</v>
      </c>
      <c r="L14" s="55"/>
      <c r="M14" s="146" t="s">
        <v>510</v>
      </c>
      <c r="N14" s="193"/>
      <c r="O14" s="193"/>
      <c r="P14" s="193"/>
      <c r="Q14" s="197"/>
      <c r="R14" s="193"/>
      <c r="S14" s="193"/>
    </row>
    <row r="15" spans="1:19" ht="45" x14ac:dyDescent="0.25">
      <c r="A15" s="295">
        <v>2537</v>
      </c>
      <c r="B15" s="291" t="s">
        <v>41</v>
      </c>
      <c r="C15" s="269">
        <v>901</v>
      </c>
      <c r="D15" s="278" t="s">
        <v>34</v>
      </c>
      <c r="E15" s="284" t="s">
        <v>20</v>
      </c>
      <c r="F15" s="295" t="s">
        <v>42</v>
      </c>
      <c r="G15" s="295" t="s">
        <v>21</v>
      </c>
      <c r="H15" s="212"/>
      <c r="I15" s="212"/>
      <c r="J15" s="212"/>
      <c r="K15" s="55" t="s">
        <v>29</v>
      </c>
      <c r="L15" s="9" t="s">
        <v>39</v>
      </c>
      <c r="M15" s="9" t="s">
        <v>30</v>
      </c>
      <c r="N15" s="267">
        <v>4355697.99</v>
      </c>
      <c r="O15" s="267">
        <v>4355697.99</v>
      </c>
      <c r="P15" s="267">
        <v>4956866</v>
      </c>
      <c r="Q15" s="267">
        <v>4919636</v>
      </c>
      <c r="R15" s="267">
        <v>4919636</v>
      </c>
      <c r="S15" s="267">
        <v>4919636</v>
      </c>
    </row>
    <row r="16" spans="1:19" ht="165" x14ac:dyDescent="0.25">
      <c r="A16" s="295"/>
      <c r="B16" s="291"/>
      <c r="C16" s="295"/>
      <c r="D16" s="279"/>
      <c r="E16" s="288"/>
      <c r="F16" s="270"/>
      <c r="G16" s="270"/>
      <c r="H16" s="9"/>
      <c r="I16" s="9"/>
      <c r="J16" s="9"/>
      <c r="K16" s="55" t="s">
        <v>43</v>
      </c>
      <c r="L16" s="9"/>
      <c r="M16" s="9" t="s">
        <v>44</v>
      </c>
      <c r="N16" s="268"/>
      <c r="O16" s="268"/>
      <c r="P16" s="268"/>
      <c r="Q16" s="268"/>
      <c r="R16" s="268"/>
      <c r="S16" s="268"/>
    </row>
    <row r="17" spans="1:19" ht="90" x14ac:dyDescent="0.25">
      <c r="A17" s="327">
        <v>2553</v>
      </c>
      <c r="B17" s="284" t="s">
        <v>515</v>
      </c>
      <c r="C17" s="269">
        <v>901</v>
      </c>
      <c r="D17" s="278" t="s">
        <v>464</v>
      </c>
      <c r="E17" s="9" t="s">
        <v>20</v>
      </c>
      <c r="F17" s="9" t="s">
        <v>47</v>
      </c>
      <c r="G17" s="9" t="s">
        <v>21</v>
      </c>
      <c r="H17" s="9"/>
      <c r="I17" s="9"/>
      <c r="J17" s="9"/>
      <c r="K17" s="55" t="s">
        <v>29</v>
      </c>
      <c r="L17" s="9"/>
      <c r="M17" s="56" t="s">
        <v>30</v>
      </c>
      <c r="N17" s="267">
        <v>7837400</v>
      </c>
      <c r="O17" s="267">
        <v>7837400</v>
      </c>
      <c r="P17" s="267">
        <v>3498640</v>
      </c>
      <c r="Q17" s="267">
        <v>3087600</v>
      </c>
      <c r="R17" s="267">
        <v>3087600</v>
      </c>
      <c r="S17" s="267">
        <v>3087600</v>
      </c>
    </row>
    <row r="18" spans="1:19" ht="135" x14ac:dyDescent="0.25">
      <c r="A18" s="329"/>
      <c r="B18" s="288"/>
      <c r="C18" s="270"/>
      <c r="D18" s="280"/>
      <c r="E18" s="9" t="s">
        <v>45</v>
      </c>
      <c r="F18" s="9" t="s">
        <v>329</v>
      </c>
      <c r="G18" s="9" t="s">
        <v>28</v>
      </c>
      <c r="H18" s="9"/>
      <c r="I18" s="9"/>
      <c r="J18" s="9"/>
      <c r="K18" s="125" t="s">
        <v>493</v>
      </c>
      <c r="L18" s="9"/>
      <c r="M18" s="56" t="s">
        <v>509</v>
      </c>
      <c r="N18" s="268"/>
      <c r="O18" s="268"/>
      <c r="P18" s="268"/>
      <c r="Q18" s="268"/>
      <c r="R18" s="268"/>
      <c r="S18" s="268"/>
    </row>
    <row r="19" spans="1:19" ht="120" x14ac:dyDescent="0.25">
      <c r="A19" s="264"/>
      <c r="B19" s="262"/>
      <c r="C19" s="263"/>
      <c r="D19" s="261"/>
      <c r="E19" s="9"/>
      <c r="F19" s="9"/>
      <c r="G19" s="9"/>
      <c r="H19" s="9"/>
      <c r="I19" s="9"/>
      <c r="J19" s="9"/>
      <c r="K19" s="125" t="s">
        <v>589</v>
      </c>
      <c r="L19" s="55"/>
      <c r="M19" s="147" t="s">
        <v>590</v>
      </c>
      <c r="N19" s="268"/>
      <c r="O19" s="268"/>
      <c r="P19" s="268"/>
      <c r="Q19" s="268"/>
      <c r="R19" s="268"/>
      <c r="S19" s="268"/>
    </row>
    <row r="20" spans="1:19" ht="120" x14ac:dyDescent="0.25">
      <c r="A20" s="183"/>
      <c r="B20" s="182"/>
      <c r="C20" s="181"/>
      <c r="D20" s="180"/>
      <c r="E20" s="9"/>
      <c r="F20" s="9"/>
      <c r="G20" s="9"/>
      <c r="H20" s="9"/>
      <c r="I20" s="9"/>
      <c r="J20" s="9"/>
      <c r="K20" s="55" t="s">
        <v>488</v>
      </c>
      <c r="L20" s="9"/>
      <c r="M20" s="56" t="s">
        <v>489</v>
      </c>
      <c r="N20" s="277"/>
      <c r="O20" s="277"/>
      <c r="P20" s="277"/>
      <c r="Q20" s="277"/>
      <c r="R20" s="277"/>
      <c r="S20" s="277"/>
    </row>
    <row r="21" spans="1:19" ht="120" x14ac:dyDescent="0.25">
      <c r="A21" s="260"/>
      <c r="B21" s="258"/>
      <c r="C21" s="259"/>
      <c r="D21" s="256"/>
      <c r="E21" s="257"/>
      <c r="F21" s="257"/>
      <c r="G21" s="257"/>
      <c r="H21" s="9"/>
      <c r="I21" s="9"/>
      <c r="J21" s="9"/>
      <c r="K21" s="55" t="s">
        <v>578</v>
      </c>
      <c r="L21" s="9"/>
      <c r="M21" s="56" t="s">
        <v>579</v>
      </c>
      <c r="N21" s="255"/>
      <c r="O21" s="255"/>
      <c r="P21" s="255"/>
      <c r="Q21" s="255"/>
      <c r="R21" s="255"/>
      <c r="S21" s="255"/>
    </row>
    <row r="22" spans="1:19" ht="45" x14ac:dyDescent="0.25">
      <c r="A22" s="327">
        <v>2557</v>
      </c>
      <c r="B22" s="284" t="s">
        <v>407</v>
      </c>
      <c r="C22" s="269">
        <v>901</v>
      </c>
      <c r="D22" s="278" t="s">
        <v>34</v>
      </c>
      <c r="E22" s="284" t="s">
        <v>20</v>
      </c>
      <c r="F22" s="284" t="s">
        <v>408</v>
      </c>
      <c r="G22" s="284" t="s">
        <v>21</v>
      </c>
      <c r="H22" s="9"/>
      <c r="I22" s="9"/>
      <c r="J22" s="9"/>
      <c r="K22" s="55" t="s">
        <v>29</v>
      </c>
      <c r="L22" s="9"/>
      <c r="M22" s="56" t="s">
        <v>30</v>
      </c>
      <c r="N22" s="267">
        <v>69000</v>
      </c>
      <c r="O22" s="267">
        <v>69000</v>
      </c>
      <c r="P22" s="267">
        <v>100000</v>
      </c>
      <c r="Q22" s="267">
        <v>100000</v>
      </c>
      <c r="R22" s="267">
        <v>100000</v>
      </c>
      <c r="S22" s="267">
        <v>100000</v>
      </c>
    </row>
    <row r="23" spans="1:19" ht="110.25" customHeight="1" x14ac:dyDescent="0.25">
      <c r="A23" s="328"/>
      <c r="B23" s="291"/>
      <c r="C23" s="295"/>
      <c r="D23" s="279"/>
      <c r="E23" s="291"/>
      <c r="F23" s="291"/>
      <c r="G23" s="291"/>
      <c r="H23" s="9"/>
      <c r="I23" s="9"/>
      <c r="J23" s="9"/>
      <c r="K23" s="55" t="s">
        <v>449</v>
      </c>
      <c r="L23" s="9"/>
      <c r="M23" s="56" t="s">
        <v>450</v>
      </c>
      <c r="N23" s="268"/>
      <c r="O23" s="268"/>
      <c r="P23" s="268"/>
      <c r="Q23" s="268"/>
      <c r="R23" s="268"/>
      <c r="S23" s="268"/>
    </row>
    <row r="24" spans="1:19" ht="137.25" customHeight="1" x14ac:dyDescent="0.25">
      <c r="A24" s="329"/>
      <c r="B24" s="288"/>
      <c r="C24" s="270"/>
      <c r="D24" s="280"/>
      <c r="E24" s="288"/>
      <c r="F24" s="288"/>
      <c r="G24" s="288"/>
      <c r="H24" s="9"/>
      <c r="I24" s="9"/>
      <c r="J24" s="9"/>
      <c r="K24" s="55" t="s">
        <v>31</v>
      </c>
      <c r="L24" s="9"/>
      <c r="M24" s="9" t="s">
        <v>32</v>
      </c>
      <c r="N24" s="277"/>
      <c r="O24" s="277"/>
      <c r="P24" s="277"/>
      <c r="Q24" s="277"/>
      <c r="R24" s="277"/>
      <c r="S24" s="277"/>
    </row>
    <row r="25" spans="1:19" s="20" customFormat="1" ht="114" x14ac:dyDescent="0.2">
      <c r="A25" s="65">
        <v>2600</v>
      </c>
      <c r="B25" s="159" t="s">
        <v>463</v>
      </c>
      <c r="C25" s="7"/>
      <c r="D25" s="7"/>
      <c r="E25" s="7"/>
      <c r="F25" s="7"/>
      <c r="G25" s="7"/>
      <c r="H25" s="7"/>
      <c r="I25" s="7"/>
      <c r="J25" s="7"/>
      <c r="K25" s="201"/>
      <c r="L25" s="7"/>
      <c r="M25" s="7"/>
      <c r="N25" s="38">
        <f>N26+N28+N32</f>
        <v>61751571.119999997</v>
      </c>
      <c r="O25" s="38">
        <f t="shared" ref="O25:R25" si="2">O26+O28+O32</f>
        <v>61751571.119999997</v>
      </c>
      <c r="P25" s="38">
        <f>P26+P28+P32+P30</f>
        <v>94699652</v>
      </c>
      <c r="Q25" s="38">
        <f t="shared" si="2"/>
        <v>66438538</v>
      </c>
      <c r="R25" s="38">
        <f t="shared" si="2"/>
        <v>66438538</v>
      </c>
      <c r="S25" s="38">
        <f>S26+S28+S32</f>
        <v>66438538</v>
      </c>
    </row>
    <row r="26" spans="1:19" ht="90" x14ac:dyDescent="0.25">
      <c r="A26" s="300" t="s">
        <v>453</v>
      </c>
      <c r="B26" s="284" t="s">
        <v>516</v>
      </c>
      <c r="C26" s="302">
        <v>901</v>
      </c>
      <c r="D26" s="269" t="s">
        <v>19</v>
      </c>
      <c r="E26" s="130" t="s">
        <v>20</v>
      </c>
      <c r="F26" s="130" t="s">
        <v>334</v>
      </c>
      <c r="G26" s="131" t="s">
        <v>21</v>
      </c>
      <c r="H26" s="130" t="s">
        <v>24</v>
      </c>
      <c r="I26" s="133" t="s">
        <v>48</v>
      </c>
      <c r="J26" s="131" t="s">
        <v>26</v>
      </c>
      <c r="K26" s="55" t="s">
        <v>29</v>
      </c>
      <c r="L26" s="4"/>
      <c r="M26" s="9" t="s">
        <v>30</v>
      </c>
      <c r="N26" s="307">
        <f>2473518.87+45769085.55+138012+6553962.25-69000-450810</f>
        <v>54414768.669999994</v>
      </c>
      <c r="O26" s="307">
        <f>2473518.87+45769085.55+138012+6553962.25-69000-450810</f>
        <v>54414768.669999994</v>
      </c>
      <c r="P26" s="307">
        <f>2849517.6+55303724.4+29174835-100000-P32</f>
        <v>86659856</v>
      </c>
      <c r="Q26" s="338">
        <f>2849517.6+55303724.4+913721-100000-Q32</f>
        <v>58398742</v>
      </c>
      <c r="R26" s="307">
        <f>2849517.6+55303724.4+913721-100000-R32</f>
        <v>58398742</v>
      </c>
      <c r="S26" s="307">
        <v>58398742</v>
      </c>
    </row>
    <row r="27" spans="1:19" ht="230.25" customHeight="1" x14ac:dyDescent="0.25">
      <c r="A27" s="301"/>
      <c r="B27" s="291"/>
      <c r="C27" s="303"/>
      <c r="D27" s="295"/>
      <c r="E27" s="8" t="s">
        <v>22</v>
      </c>
      <c r="F27" s="6" t="s">
        <v>48</v>
      </c>
      <c r="G27" s="8" t="s">
        <v>23</v>
      </c>
      <c r="H27" s="9" t="s">
        <v>27</v>
      </c>
      <c r="I27" s="10" t="s">
        <v>48</v>
      </c>
      <c r="J27" s="9" t="s">
        <v>28</v>
      </c>
      <c r="K27" s="55"/>
      <c r="L27" s="9"/>
      <c r="M27" s="16"/>
      <c r="N27" s="308"/>
      <c r="O27" s="308"/>
      <c r="P27" s="335"/>
      <c r="Q27" s="340"/>
      <c r="R27" s="308"/>
      <c r="S27" s="308"/>
    </row>
    <row r="28" spans="1:19" ht="30" x14ac:dyDescent="0.25">
      <c r="A28" s="269">
        <v>2608</v>
      </c>
      <c r="B28" s="284" t="s">
        <v>357</v>
      </c>
      <c r="C28" s="269">
        <v>901</v>
      </c>
      <c r="D28" s="278" t="s">
        <v>34</v>
      </c>
      <c r="E28" s="284" t="s">
        <v>20</v>
      </c>
      <c r="F28" s="284" t="s">
        <v>335</v>
      </c>
      <c r="G28" s="269" t="s">
        <v>21</v>
      </c>
      <c r="H28" s="12"/>
      <c r="I28" s="9"/>
      <c r="J28" s="9"/>
      <c r="K28" s="55" t="s">
        <v>29</v>
      </c>
      <c r="L28" s="6" t="s">
        <v>36</v>
      </c>
      <c r="M28" s="9" t="s">
        <v>37</v>
      </c>
      <c r="N28" s="267">
        <v>6885992.4500000002</v>
      </c>
      <c r="O28" s="267">
        <v>6885992.4500000002</v>
      </c>
      <c r="P28" s="267">
        <v>7471575</v>
      </c>
      <c r="Q28" s="267">
        <v>7471575</v>
      </c>
      <c r="R28" s="307">
        <v>7471575</v>
      </c>
      <c r="S28" s="307">
        <v>7471575</v>
      </c>
    </row>
    <row r="29" spans="1:19" ht="90" x14ac:dyDescent="0.25">
      <c r="A29" s="270"/>
      <c r="B29" s="288"/>
      <c r="C29" s="270"/>
      <c r="D29" s="280"/>
      <c r="E29" s="288"/>
      <c r="F29" s="288"/>
      <c r="G29" s="270"/>
      <c r="H29" s="9"/>
      <c r="I29" s="9"/>
      <c r="J29" s="9"/>
      <c r="K29" s="55" t="s">
        <v>498</v>
      </c>
      <c r="L29" s="6"/>
      <c r="M29" s="9" t="s">
        <v>511</v>
      </c>
      <c r="N29" s="277"/>
      <c r="O29" s="277"/>
      <c r="P29" s="277"/>
      <c r="Q29" s="277"/>
      <c r="R29" s="335"/>
      <c r="S29" s="335"/>
    </row>
    <row r="30" spans="1:19" ht="101.25" customHeight="1" x14ac:dyDescent="0.25">
      <c r="A30" s="269">
        <v>2613</v>
      </c>
      <c r="B30" s="284" t="s">
        <v>556</v>
      </c>
      <c r="C30" s="269">
        <v>901</v>
      </c>
      <c r="D30" s="278" t="s">
        <v>557</v>
      </c>
      <c r="E30" s="9" t="s">
        <v>20</v>
      </c>
      <c r="F30" s="9" t="s">
        <v>558</v>
      </c>
      <c r="G30" s="9" t="s">
        <v>21</v>
      </c>
      <c r="H30" s="9" t="s">
        <v>559</v>
      </c>
      <c r="I30" s="9" t="s">
        <v>560</v>
      </c>
      <c r="J30" s="9" t="s">
        <v>561</v>
      </c>
      <c r="K30" s="9" t="s">
        <v>29</v>
      </c>
      <c r="L30" s="9"/>
      <c r="M30" s="9" t="s">
        <v>30</v>
      </c>
      <c r="N30" s="341">
        <v>0</v>
      </c>
      <c r="O30" s="341">
        <v>0</v>
      </c>
      <c r="P30" s="341">
        <v>0</v>
      </c>
      <c r="Q30" s="341"/>
      <c r="R30" s="341"/>
      <c r="S30" s="341"/>
    </row>
    <row r="31" spans="1:19" ht="34.5" customHeight="1" x14ac:dyDescent="0.25">
      <c r="A31" s="270"/>
      <c r="B31" s="288"/>
      <c r="C31" s="270"/>
      <c r="D31" s="280"/>
      <c r="E31" s="9" t="s">
        <v>562</v>
      </c>
      <c r="F31" s="9" t="s">
        <v>563</v>
      </c>
      <c r="G31" s="9" t="s">
        <v>564</v>
      </c>
      <c r="H31" s="9"/>
      <c r="I31" s="9"/>
      <c r="J31" s="9"/>
      <c r="K31" s="9"/>
      <c r="L31" s="9"/>
      <c r="M31" s="9"/>
      <c r="N31" s="342"/>
      <c r="O31" s="342"/>
      <c r="P31" s="342"/>
      <c r="Q31" s="342"/>
      <c r="R31" s="342"/>
      <c r="S31" s="342"/>
    </row>
    <row r="32" spans="1:19" ht="49.5" customHeight="1" x14ac:dyDescent="0.25">
      <c r="A32" s="63">
        <v>2626</v>
      </c>
      <c r="B32" s="53" t="s">
        <v>573</v>
      </c>
      <c r="C32" s="52">
        <v>901</v>
      </c>
      <c r="D32" s="54" t="s">
        <v>34</v>
      </c>
      <c r="E32" s="9" t="s">
        <v>20</v>
      </c>
      <c r="F32" s="9" t="s">
        <v>379</v>
      </c>
      <c r="G32" s="9" t="s">
        <v>21</v>
      </c>
      <c r="H32" s="9"/>
      <c r="I32" s="9"/>
      <c r="J32" s="9"/>
      <c r="K32" s="55" t="s">
        <v>29</v>
      </c>
      <c r="L32" s="9"/>
      <c r="M32" s="9" t="s">
        <v>30</v>
      </c>
      <c r="N32" s="176">
        <v>450810</v>
      </c>
      <c r="O32" s="176">
        <v>450810</v>
      </c>
      <c r="P32" s="176">
        <v>568221</v>
      </c>
      <c r="Q32" s="176">
        <v>568221</v>
      </c>
      <c r="R32" s="176">
        <v>568221</v>
      </c>
      <c r="S32" s="176">
        <v>568221</v>
      </c>
    </row>
    <row r="33" spans="1:19" s="20" customFormat="1" ht="156.75" x14ac:dyDescent="0.2">
      <c r="A33" s="150">
        <v>3100</v>
      </c>
      <c r="B33" s="151" t="s">
        <v>517</v>
      </c>
      <c r="C33" s="152"/>
      <c r="D33" s="153"/>
      <c r="E33" s="15"/>
      <c r="F33" s="15"/>
      <c r="G33" s="15"/>
      <c r="H33" s="15"/>
      <c r="I33" s="15"/>
      <c r="J33" s="15"/>
      <c r="K33" s="202"/>
      <c r="L33" s="15"/>
      <c r="M33" s="15"/>
      <c r="N33" s="177">
        <f>N34</f>
        <v>886400</v>
      </c>
      <c r="O33" s="177">
        <f>O34</f>
        <v>403740</v>
      </c>
      <c r="P33" s="177">
        <f>P34</f>
        <v>10600</v>
      </c>
      <c r="Q33" s="177">
        <f t="shared" ref="Q33:S33" si="3">Q34</f>
        <v>9400</v>
      </c>
      <c r="R33" s="177">
        <f t="shared" si="3"/>
        <v>0</v>
      </c>
      <c r="S33" s="177">
        <f t="shared" si="3"/>
        <v>0</v>
      </c>
    </row>
    <row r="34" spans="1:19" ht="150" x14ac:dyDescent="0.25">
      <c r="A34" s="239">
        <v>3103</v>
      </c>
      <c r="B34" s="240" t="s">
        <v>518</v>
      </c>
      <c r="C34" s="239">
        <v>901</v>
      </c>
      <c r="D34" s="241" t="s">
        <v>82</v>
      </c>
      <c r="E34" s="9" t="s">
        <v>81</v>
      </c>
      <c r="F34" s="9" t="s">
        <v>46</v>
      </c>
      <c r="G34" s="9" t="s">
        <v>83</v>
      </c>
      <c r="H34" s="9" t="s">
        <v>84</v>
      </c>
      <c r="I34" s="9" t="s">
        <v>48</v>
      </c>
      <c r="J34" s="9" t="s">
        <v>85</v>
      </c>
      <c r="K34" s="55" t="s">
        <v>388</v>
      </c>
      <c r="L34" s="9"/>
      <c r="M34" s="9" t="s">
        <v>389</v>
      </c>
      <c r="N34" s="242">
        <v>886400</v>
      </c>
      <c r="O34" s="242">
        <v>403740</v>
      </c>
      <c r="P34" s="242">
        <v>10600</v>
      </c>
      <c r="Q34" s="242">
        <v>9400</v>
      </c>
      <c r="R34" s="242">
        <v>0</v>
      </c>
      <c r="S34" s="242">
        <v>0</v>
      </c>
    </row>
    <row r="35" spans="1:19" s="20" customFormat="1" ht="42.75" x14ac:dyDescent="0.2">
      <c r="A35" s="14">
        <v>3200</v>
      </c>
      <c r="B35" s="15" t="s">
        <v>519</v>
      </c>
      <c r="C35" s="25"/>
      <c r="D35" s="66"/>
      <c r="E35" s="25"/>
      <c r="F35" s="25"/>
      <c r="G35" s="25"/>
      <c r="H35" s="25"/>
      <c r="I35" s="25"/>
      <c r="J35" s="25"/>
      <c r="K35" s="202"/>
      <c r="L35" s="15"/>
      <c r="M35" s="15"/>
      <c r="N35" s="178">
        <f t="shared" ref="N35:O35" si="4">SUM(N36:N42)+N45+N43</f>
        <v>9458090</v>
      </c>
      <c r="O35" s="178">
        <f t="shared" si="4"/>
        <v>9437208.4500000011</v>
      </c>
      <c r="P35" s="178">
        <f>SUM(P36:P42)+P45+P43</f>
        <v>10682500</v>
      </c>
      <c r="Q35" s="178">
        <f t="shared" ref="Q35:S35" si="5">SUM(Q36:Q42)+Q45+Q43</f>
        <v>10682500</v>
      </c>
      <c r="R35" s="178">
        <f t="shared" si="5"/>
        <v>10682500</v>
      </c>
      <c r="S35" s="178">
        <f t="shared" si="5"/>
        <v>10682500</v>
      </c>
    </row>
    <row r="36" spans="1:19" ht="122.25" customHeight="1" x14ac:dyDescent="0.25">
      <c r="A36" s="112" t="s">
        <v>521</v>
      </c>
      <c r="B36" s="111" t="s">
        <v>520</v>
      </c>
      <c r="C36" s="67">
        <v>901</v>
      </c>
      <c r="D36" s="69" t="s">
        <v>34</v>
      </c>
      <c r="E36" s="68" t="s">
        <v>54</v>
      </c>
      <c r="F36" s="68" t="s">
        <v>55</v>
      </c>
      <c r="G36" s="68" t="s">
        <v>56</v>
      </c>
      <c r="H36" s="68" t="s">
        <v>57</v>
      </c>
      <c r="I36" s="68" t="s">
        <v>48</v>
      </c>
      <c r="J36" s="68" t="s">
        <v>58</v>
      </c>
      <c r="K36" s="210" t="s">
        <v>383</v>
      </c>
      <c r="L36" s="9"/>
      <c r="M36" s="55" t="s">
        <v>387</v>
      </c>
      <c r="N36" s="179">
        <v>327190</v>
      </c>
      <c r="O36" s="179">
        <v>327190</v>
      </c>
      <c r="P36" s="179">
        <v>370100</v>
      </c>
      <c r="Q36" s="179">
        <v>370100</v>
      </c>
      <c r="R36" s="179">
        <v>370100</v>
      </c>
      <c r="S36" s="179">
        <v>370100</v>
      </c>
    </row>
    <row r="37" spans="1:19" ht="229.5" customHeight="1" x14ac:dyDescent="0.25">
      <c r="A37" s="160" t="s">
        <v>465</v>
      </c>
      <c r="B37" s="57" t="s">
        <v>59</v>
      </c>
      <c r="C37" s="11">
        <v>901</v>
      </c>
      <c r="D37" s="18" t="s">
        <v>60</v>
      </c>
      <c r="E37" s="9" t="s">
        <v>61</v>
      </c>
      <c r="F37" s="9" t="s">
        <v>62</v>
      </c>
      <c r="G37" s="9" t="s">
        <v>63</v>
      </c>
      <c r="H37" s="9" t="s">
        <v>64</v>
      </c>
      <c r="I37" s="9" t="s">
        <v>48</v>
      </c>
      <c r="J37" s="9" t="s">
        <v>65</v>
      </c>
      <c r="K37" s="55" t="s">
        <v>87</v>
      </c>
      <c r="L37" s="9"/>
      <c r="M37" s="9" t="s">
        <v>66</v>
      </c>
      <c r="N37" s="179">
        <v>290400</v>
      </c>
      <c r="O37" s="179">
        <v>290400</v>
      </c>
      <c r="P37" s="179">
        <v>321500</v>
      </c>
      <c r="Q37" s="179">
        <v>321500</v>
      </c>
      <c r="R37" s="179">
        <v>321500</v>
      </c>
      <c r="S37" s="179">
        <v>321500</v>
      </c>
    </row>
    <row r="38" spans="1:19" ht="150" x14ac:dyDescent="0.25">
      <c r="A38" s="160" t="s">
        <v>465</v>
      </c>
      <c r="B38" s="126" t="s">
        <v>428</v>
      </c>
      <c r="C38" s="128">
        <v>901</v>
      </c>
      <c r="D38" s="127" t="s">
        <v>60</v>
      </c>
      <c r="E38" s="126" t="s">
        <v>61</v>
      </c>
      <c r="F38" s="126" t="s">
        <v>69</v>
      </c>
      <c r="G38" s="126" t="s">
        <v>63</v>
      </c>
      <c r="H38" s="9"/>
      <c r="I38" s="9"/>
      <c r="J38" s="9"/>
      <c r="K38" s="55" t="s">
        <v>470</v>
      </c>
      <c r="L38" s="55"/>
      <c r="M38" s="55" t="s">
        <v>476</v>
      </c>
      <c r="N38" s="175">
        <v>2200800</v>
      </c>
      <c r="O38" s="175">
        <v>2187071.2400000002</v>
      </c>
      <c r="P38" s="175">
        <v>2436100</v>
      </c>
      <c r="Q38" s="175">
        <v>2436100</v>
      </c>
      <c r="R38" s="175">
        <v>2436100</v>
      </c>
      <c r="S38" s="175">
        <v>2436100</v>
      </c>
    </row>
    <row r="39" spans="1:19" ht="195" x14ac:dyDescent="0.25">
      <c r="A39" s="269" t="s">
        <v>465</v>
      </c>
      <c r="B39" s="284" t="s">
        <v>67</v>
      </c>
      <c r="C39" s="299">
        <v>901</v>
      </c>
      <c r="D39" s="278" t="s">
        <v>60</v>
      </c>
      <c r="E39" s="336" t="s">
        <v>61</v>
      </c>
      <c r="F39" s="269" t="s">
        <v>69</v>
      </c>
      <c r="G39" s="269" t="s">
        <v>63</v>
      </c>
      <c r="H39" s="9" t="s">
        <v>70</v>
      </c>
      <c r="I39" s="9" t="s">
        <v>48</v>
      </c>
      <c r="J39" s="9" t="s">
        <v>71</v>
      </c>
      <c r="K39" s="55" t="s">
        <v>74</v>
      </c>
      <c r="L39" s="9"/>
      <c r="M39" s="9" t="s">
        <v>75</v>
      </c>
      <c r="N39" s="267">
        <v>2790100</v>
      </c>
      <c r="O39" s="267">
        <v>2786526.14</v>
      </c>
      <c r="P39" s="267">
        <v>3088200</v>
      </c>
      <c r="Q39" s="267">
        <v>3088200</v>
      </c>
      <c r="R39" s="267">
        <v>3088200</v>
      </c>
      <c r="S39" s="267">
        <v>3088200</v>
      </c>
    </row>
    <row r="40" spans="1:19" ht="90" x14ac:dyDescent="0.25">
      <c r="A40" s="270"/>
      <c r="B40" s="288"/>
      <c r="C40" s="310"/>
      <c r="D40" s="280"/>
      <c r="E40" s="337"/>
      <c r="F40" s="270"/>
      <c r="G40" s="270"/>
      <c r="H40" s="9" t="s">
        <v>72</v>
      </c>
      <c r="I40" s="9" t="s">
        <v>48</v>
      </c>
      <c r="J40" s="9" t="s">
        <v>73</v>
      </c>
      <c r="K40" s="55"/>
      <c r="L40" s="9"/>
      <c r="M40" s="9"/>
      <c r="N40" s="277"/>
      <c r="O40" s="277"/>
      <c r="P40" s="277"/>
      <c r="Q40" s="277"/>
      <c r="R40" s="277"/>
      <c r="S40" s="277"/>
    </row>
    <row r="41" spans="1:19" ht="180" x14ac:dyDescent="0.25">
      <c r="A41" s="295" t="s">
        <v>465</v>
      </c>
      <c r="B41" s="291" t="s">
        <v>76</v>
      </c>
      <c r="C41" s="269">
        <v>901</v>
      </c>
      <c r="D41" s="278" t="s">
        <v>60</v>
      </c>
      <c r="E41" s="9" t="s">
        <v>61</v>
      </c>
      <c r="F41" s="9" t="s">
        <v>68</v>
      </c>
      <c r="G41" s="9" t="s">
        <v>63</v>
      </c>
      <c r="H41" s="9" t="s">
        <v>77</v>
      </c>
      <c r="I41" s="9" t="s">
        <v>48</v>
      </c>
      <c r="J41" s="9" t="s">
        <v>78</v>
      </c>
      <c r="K41" s="55" t="s">
        <v>384</v>
      </c>
      <c r="L41" s="9"/>
      <c r="M41" s="55" t="s">
        <v>387</v>
      </c>
      <c r="N41" s="267">
        <v>1027300</v>
      </c>
      <c r="O41" s="267">
        <v>1027300</v>
      </c>
      <c r="P41" s="267">
        <v>1133400</v>
      </c>
      <c r="Q41" s="267">
        <v>1133400</v>
      </c>
      <c r="R41" s="267">
        <v>1133400</v>
      </c>
      <c r="S41" s="267">
        <v>1133400</v>
      </c>
    </row>
    <row r="42" spans="1:19" ht="75" x14ac:dyDescent="0.25">
      <c r="A42" s="270"/>
      <c r="B42" s="288"/>
      <c r="C42" s="270"/>
      <c r="D42" s="280"/>
      <c r="E42" s="9"/>
      <c r="F42" s="9"/>
      <c r="G42" s="9"/>
      <c r="H42" s="9" t="s">
        <v>79</v>
      </c>
      <c r="I42" s="9" t="s">
        <v>48</v>
      </c>
      <c r="J42" s="9" t="s">
        <v>80</v>
      </c>
      <c r="K42" s="55"/>
      <c r="L42" s="9"/>
      <c r="M42" s="55"/>
      <c r="N42" s="277"/>
      <c r="O42" s="277"/>
      <c r="P42" s="277"/>
      <c r="Q42" s="277"/>
      <c r="R42" s="277"/>
      <c r="S42" s="277"/>
    </row>
    <row r="43" spans="1:19" ht="360" x14ac:dyDescent="0.25">
      <c r="A43" s="172">
        <v>3201.3202000000001</v>
      </c>
      <c r="B43" s="169" t="s">
        <v>479</v>
      </c>
      <c r="C43" s="170">
        <v>901</v>
      </c>
      <c r="D43" s="171" t="s">
        <v>60</v>
      </c>
      <c r="E43" s="9" t="s">
        <v>61</v>
      </c>
      <c r="F43" s="9" t="s">
        <v>68</v>
      </c>
      <c r="G43" s="9" t="s">
        <v>63</v>
      </c>
      <c r="H43" s="173" t="s">
        <v>481</v>
      </c>
      <c r="I43" s="9"/>
      <c r="J43" s="9" t="s">
        <v>482</v>
      </c>
      <c r="K43" s="55" t="s">
        <v>480</v>
      </c>
      <c r="L43" s="9"/>
      <c r="M43" s="55" t="s">
        <v>483</v>
      </c>
      <c r="N43" s="267">
        <v>395000</v>
      </c>
      <c r="O43" s="267">
        <v>395000</v>
      </c>
      <c r="P43" s="267">
        <v>646400</v>
      </c>
      <c r="Q43" s="267">
        <v>646400</v>
      </c>
      <c r="R43" s="267">
        <v>646400</v>
      </c>
      <c r="S43" s="267">
        <v>646400</v>
      </c>
    </row>
    <row r="44" spans="1:19" ht="198.75" customHeight="1" x14ac:dyDescent="0.25">
      <c r="A44" s="229"/>
      <c r="B44" s="227"/>
      <c r="C44" s="226"/>
      <c r="D44" s="228"/>
      <c r="E44" s="9"/>
      <c r="F44" s="9"/>
      <c r="G44" s="9"/>
      <c r="H44" s="232"/>
      <c r="I44" s="9"/>
      <c r="J44" s="9"/>
      <c r="K44" s="55" t="s">
        <v>542</v>
      </c>
      <c r="L44" s="9"/>
      <c r="M44" s="55" t="s">
        <v>543</v>
      </c>
      <c r="N44" s="277"/>
      <c r="O44" s="277"/>
      <c r="P44" s="277"/>
      <c r="Q44" s="277"/>
      <c r="R44" s="277"/>
      <c r="S44" s="277"/>
    </row>
    <row r="45" spans="1:19" ht="240" x14ac:dyDescent="0.25">
      <c r="A45" s="160" t="s">
        <v>465</v>
      </c>
      <c r="B45" s="103" t="s">
        <v>522</v>
      </c>
      <c r="C45" s="104">
        <v>901</v>
      </c>
      <c r="D45" s="105" t="s">
        <v>338</v>
      </c>
      <c r="E45" s="9" t="s">
        <v>61</v>
      </c>
      <c r="F45" s="9" t="s">
        <v>68</v>
      </c>
      <c r="G45" s="9" t="s">
        <v>63</v>
      </c>
      <c r="H45" s="9" t="s">
        <v>409</v>
      </c>
      <c r="I45" s="9" t="s">
        <v>212</v>
      </c>
      <c r="J45" s="9" t="s">
        <v>410</v>
      </c>
      <c r="K45" s="55" t="s">
        <v>415</v>
      </c>
      <c r="L45" s="9"/>
      <c r="M45" s="55" t="s">
        <v>420</v>
      </c>
      <c r="N45" s="176">
        <v>2427300</v>
      </c>
      <c r="O45" s="176">
        <v>2423721.0699999998</v>
      </c>
      <c r="P45" s="176">
        <v>2686800</v>
      </c>
      <c r="Q45" s="176">
        <v>2686800</v>
      </c>
      <c r="R45" s="176">
        <v>2686800</v>
      </c>
      <c r="S45" s="176">
        <v>2686800</v>
      </c>
    </row>
    <row r="46" spans="1:19" ht="28.5" x14ac:dyDescent="0.25">
      <c r="A46" s="30"/>
      <c r="B46" s="29" t="s">
        <v>88</v>
      </c>
      <c r="C46" s="30">
        <v>902</v>
      </c>
      <c r="D46" s="31"/>
      <c r="E46" s="29"/>
      <c r="F46" s="29"/>
      <c r="G46" s="29"/>
      <c r="H46" s="29"/>
      <c r="I46" s="29"/>
      <c r="J46" s="29"/>
      <c r="K46" s="203"/>
      <c r="L46" s="29"/>
      <c r="M46" s="29"/>
      <c r="N46" s="184">
        <f t="shared" ref="N46:S46" si="6">N47+N59+N55</f>
        <v>78011287</v>
      </c>
      <c r="O46" s="184">
        <f t="shared" si="6"/>
        <v>78009182.030000001</v>
      </c>
      <c r="P46" s="184">
        <f t="shared" si="6"/>
        <v>156832855</v>
      </c>
      <c r="Q46" s="184">
        <f t="shared" si="6"/>
        <v>69203409</v>
      </c>
      <c r="R46" s="184">
        <f t="shared" si="6"/>
        <v>67184809</v>
      </c>
      <c r="S46" s="184">
        <f t="shared" si="6"/>
        <v>67184809</v>
      </c>
    </row>
    <row r="47" spans="1:19" s="20" customFormat="1" ht="57" x14ac:dyDescent="0.2">
      <c r="A47" s="81">
        <v>2500</v>
      </c>
      <c r="B47" s="85" t="s">
        <v>462</v>
      </c>
      <c r="C47" s="14"/>
      <c r="D47" s="23"/>
      <c r="E47" s="15"/>
      <c r="F47" s="15"/>
      <c r="G47" s="15"/>
      <c r="H47" s="15"/>
      <c r="I47" s="15"/>
      <c r="J47" s="15"/>
      <c r="K47" s="202"/>
      <c r="L47" s="15"/>
      <c r="M47" s="15"/>
      <c r="N47" s="178">
        <f t="shared" ref="N47:S47" si="7">N48+N52+N53</f>
        <v>8011009.5600000005</v>
      </c>
      <c r="O47" s="178">
        <f t="shared" si="7"/>
        <v>8011009.5600000005</v>
      </c>
      <c r="P47" s="178">
        <f t="shared" si="7"/>
        <v>8467498</v>
      </c>
      <c r="Q47" s="178">
        <f t="shared" si="7"/>
        <v>7767852</v>
      </c>
      <c r="R47" s="178">
        <f t="shared" si="7"/>
        <v>7767852</v>
      </c>
      <c r="S47" s="178">
        <f t="shared" si="7"/>
        <v>7767852</v>
      </c>
    </row>
    <row r="48" spans="1:19" ht="225" x14ac:dyDescent="0.25">
      <c r="A48" s="269">
        <v>2504</v>
      </c>
      <c r="B48" s="284" t="s">
        <v>89</v>
      </c>
      <c r="C48" s="269">
        <v>902</v>
      </c>
      <c r="D48" s="278" t="s">
        <v>34</v>
      </c>
      <c r="E48" s="9" t="s">
        <v>20</v>
      </c>
      <c r="F48" s="9" t="s">
        <v>93</v>
      </c>
      <c r="G48" s="9" t="s">
        <v>90</v>
      </c>
      <c r="H48" s="9" t="s">
        <v>100</v>
      </c>
      <c r="I48" s="9" t="s">
        <v>48</v>
      </c>
      <c r="J48" s="9" t="s">
        <v>26</v>
      </c>
      <c r="K48" s="55" t="s">
        <v>390</v>
      </c>
      <c r="L48" s="9"/>
      <c r="M48" s="9" t="s">
        <v>105</v>
      </c>
      <c r="N48" s="267">
        <f>900763.2+96000</f>
        <v>996763.2</v>
      </c>
      <c r="O48" s="267">
        <f>900763.2+96000</f>
        <v>996763.2</v>
      </c>
      <c r="P48" s="267">
        <f>72000+1526200</f>
        <v>1598200</v>
      </c>
      <c r="Q48" s="267">
        <v>1190554</v>
      </c>
      <c r="R48" s="267">
        <v>1190554</v>
      </c>
      <c r="S48" s="267">
        <v>1190554</v>
      </c>
    </row>
    <row r="49" spans="1:19" ht="90" x14ac:dyDescent="0.25">
      <c r="A49" s="295"/>
      <c r="B49" s="291"/>
      <c r="C49" s="295"/>
      <c r="D49" s="279"/>
      <c r="E49" s="9" t="s">
        <v>91</v>
      </c>
      <c r="F49" s="9" t="s">
        <v>92</v>
      </c>
      <c r="G49" s="9" t="s">
        <v>94</v>
      </c>
      <c r="H49" s="9" t="s">
        <v>101</v>
      </c>
      <c r="I49" s="9" t="s">
        <v>48</v>
      </c>
      <c r="J49" s="9" t="s">
        <v>102</v>
      </c>
      <c r="K49" s="55" t="s">
        <v>106</v>
      </c>
      <c r="L49" s="9"/>
      <c r="M49" s="9" t="s">
        <v>107</v>
      </c>
      <c r="N49" s="268"/>
      <c r="O49" s="268"/>
      <c r="P49" s="268"/>
      <c r="Q49" s="268"/>
      <c r="R49" s="268"/>
      <c r="S49" s="268"/>
    </row>
    <row r="50" spans="1:19" ht="180" x14ac:dyDescent="0.25">
      <c r="A50" s="295"/>
      <c r="B50" s="291"/>
      <c r="C50" s="295"/>
      <c r="D50" s="279"/>
      <c r="E50" s="9" t="s">
        <v>95</v>
      </c>
      <c r="F50" s="9" t="s">
        <v>96</v>
      </c>
      <c r="G50" s="9" t="s">
        <v>97</v>
      </c>
      <c r="H50" s="9" t="s">
        <v>103</v>
      </c>
      <c r="I50" s="9" t="s">
        <v>48</v>
      </c>
      <c r="J50" s="9" t="s">
        <v>104</v>
      </c>
      <c r="K50" s="55" t="s">
        <v>108</v>
      </c>
      <c r="L50" s="9"/>
      <c r="M50" s="9" t="s">
        <v>109</v>
      </c>
      <c r="N50" s="268"/>
      <c r="O50" s="268"/>
      <c r="P50" s="268"/>
      <c r="Q50" s="268"/>
      <c r="R50" s="268"/>
      <c r="S50" s="268"/>
    </row>
    <row r="51" spans="1:19" ht="229.5" customHeight="1" x14ac:dyDescent="0.25">
      <c r="A51" s="270"/>
      <c r="B51" s="288"/>
      <c r="C51" s="270"/>
      <c r="D51" s="280"/>
      <c r="E51" s="9" t="s">
        <v>98</v>
      </c>
      <c r="F51" s="9" t="s">
        <v>48</v>
      </c>
      <c r="G51" s="9" t="s">
        <v>99</v>
      </c>
      <c r="H51" s="9" t="s">
        <v>27</v>
      </c>
      <c r="I51" s="10" t="s">
        <v>48</v>
      </c>
      <c r="J51" s="9" t="s">
        <v>28</v>
      </c>
      <c r="K51" s="55" t="s">
        <v>29</v>
      </c>
      <c r="L51" s="9" t="s">
        <v>110</v>
      </c>
      <c r="M51" s="9" t="s">
        <v>30</v>
      </c>
      <c r="N51" s="277"/>
      <c r="O51" s="277"/>
      <c r="P51" s="277"/>
      <c r="Q51" s="277"/>
      <c r="R51" s="277"/>
      <c r="S51" s="277"/>
    </row>
    <row r="52" spans="1:19" ht="135" x14ac:dyDescent="0.25">
      <c r="A52" s="11">
        <v>2508</v>
      </c>
      <c r="B52" s="9" t="s">
        <v>38</v>
      </c>
      <c r="C52" s="11">
        <v>902</v>
      </c>
      <c r="D52" s="18" t="s">
        <v>111</v>
      </c>
      <c r="E52" s="9" t="s">
        <v>20</v>
      </c>
      <c r="F52" s="9" t="s">
        <v>112</v>
      </c>
      <c r="G52" s="9" t="s">
        <v>90</v>
      </c>
      <c r="H52" s="9"/>
      <c r="I52" s="9"/>
      <c r="J52" s="9"/>
      <c r="K52" s="55" t="s">
        <v>29</v>
      </c>
      <c r="L52" s="9" t="s">
        <v>113</v>
      </c>
      <c r="M52" s="9" t="s">
        <v>30</v>
      </c>
      <c r="N52" s="179">
        <v>6079084.4000000004</v>
      </c>
      <c r="O52" s="179">
        <v>6079084.4000000004</v>
      </c>
      <c r="P52" s="179">
        <v>6277298</v>
      </c>
      <c r="Q52" s="179">
        <v>6277298</v>
      </c>
      <c r="R52" s="179">
        <v>6277298</v>
      </c>
      <c r="S52" s="179">
        <v>6277298</v>
      </c>
    </row>
    <row r="53" spans="1:19" ht="409.5" customHeight="1" x14ac:dyDescent="0.25">
      <c r="A53" s="269">
        <v>2544</v>
      </c>
      <c r="B53" s="284" t="s">
        <v>523</v>
      </c>
      <c r="C53" s="269">
        <v>902</v>
      </c>
      <c r="D53" s="278" t="s">
        <v>115</v>
      </c>
      <c r="E53" s="9" t="s">
        <v>20</v>
      </c>
      <c r="F53" s="9" t="s">
        <v>116</v>
      </c>
      <c r="G53" s="9" t="s">
        <v>90</v>
      </c>
      <c r="H53" s="9" t="s">
        <v>117</v>
      </c>
      <c r="I53" s="9" t="s">
        <v>118</v>
      </c>
      <c r="J53" s="9" t="s">
        <v>119</v>
      </c>
      <c r="K53" s="55" t="s">
        <v>29</v>
      </c>
      <c r="L53" s="9"/>
      <c r="M53" s="9" t="s">
        <v>37</v>
      </c>
      <c r="N53" s="267">
        <v>935161.96</v>
      </c>
      <c r="O53" s="267">
        <v>935161.96</v>
      </c>
      <c r="P53" s="267">
        <v>592000</v>
      </c>
      <c r="Q53" s="267">
        <v>300000</v>
      </c>
      <c r="R53" s="267">
        <v>300000</v>
      </c>
      <c r="S53" s="267">
        <v>300000</v>
      </c>
    </row>
    <row r="54" spans="1:19" ht="409.5" customHeight="1" x14ac:dyDescent="0.25">
      <c r="A54" s="270"/>
      <c r="B54" s="288"/>
      <c r="C54" s="270"/>
      <c r="D54" s="280"/>
      <c r="E54" s="9"/>
      <c r="F54" s="9"/>
      <c r="G54" s="9"/>
      <c r="H54" s="9"/>
      <c r="I54" s="9"/>
      <c r="J54" s="9"/>
      <c r="K54" s="55" t="s">
        <v>120</v>
      </c>
      <c r="L54" s="9"/>
      <c r="M54" s="9" t="s">
        <v>121</v>
      </c>
      <c r="N54" s="277"/>
      <c r="O54" s="277"/>
      <c r="P54" s="277"/>
      <c r="Q54" s="277"/>
      <c r="R54" s="277"/>
      <c r="S54" s="277"/>
    </row>
    <row r="55" spans="1:19" s="20" customFormat="1" ht="114" x14ac:dyDescent="0.2">
      <c r="A55" s="65">
        <v>2600</v>
      </c>
      <c r="B55" s="159" t="s">
        <v>463</v>
      </c>
      <c r="C55" s="7"/>
      <c r="D55" s="7"/>
      <c r="E55" s="7"/>
      <c r="F55" s="7"/>
      <c r="G55" s="7"/>
      <c r="H55" s="7"/>
      <c r="I55" s="7"/>
      <c r="J55" s="7"/>
      <c r="K55" s="201"/>
      <c r="L55" s="7"/>
      <c r="M55" s="7"/>
      <c r="N55" s="38">
        <f t="shared" ref="N55:S55" si="8">N56</f>
        <v>22842277.439999998</v>
      </c>
      <c r="O55" s="38">
        <f t="shared" si="8"/>
        <v>22842277.439999998</v>
      </c>
      <c r="P55" s="38">
        <f t="shared" si="8"/>
        <v>18214657</v>
      </c>
      <c r="Q55" s="38">
        <f t="shared" si="8"/>
        <v>18214657</v>
      </c>
      <c r="R55" s="38">
        <f t="shared" si="8"/>
        <v>18214657</v>
      </c>
      <c r="S55" s="38">
        <f t="shared" si="8"/>
        <v>18214657</v>
      </c>
    </row>
    <row r="56" spans="1:19" ht="45" x14ac:dyDescent="0.25">
      <c r="A56" s="300" t="s">
        <v>454</v>
      </c>
      <c r="B56" s="284" t="s">
        <v>516</v>
      </c>
      <c r="C56" s="302">
        <v>902</v>
      </c>
      <c r="D56" s="278" t="s">
        <v>34</v>
      </c>
      <c r="E56" s="284" t="s">
        <v>20</v>
      </c>
      <c r="F56" s="284" t="s">
        <v>334</v>
      </c>
      <c r="G56" s="269" t="s">
        <v>21</v>
      </c>
      <c r="H56" s="284" t="s">
        <v>24</v>
      </c>
      <c r="I56" s="305" t="s">
        <v>48</v>
      </c>
      <c r="J56" s="269" t="s">
        <v>26</v>
      </c>
      <c r="K56" s="55" t="s">
        <v>29</v>
      </c>
      <c r="L56" s="4"/>
      <c r="M56" s="9" t="s">
        <v>30</v>
      </c>
      <c r="N56" s="307">
        <f>14217795.28+45570+8578912.16</f>
        <v>22842277.439999998</v>
      </c>
      <c r="O56" s="307">
        <f>14217795.28+45570+8578912.16</f>
        <v>22842277.439999998</v>
      </c>
      <c r="P56" s="307">
        <f>12675727+5538930</f>
        <v>18214657</v>
      </c>
      <c r="Q56" s="338">
        <f>5538930+12675727</f>
        <v>18214657</v>
      </c>
      <c r="R56" s="307">
        <f>12675727+5538930</f>
        <v>18214657</v>
      </c>
      <c r="S56" s="307">
        <v>18214657</v>
      </c>
    </row>
    <row r="57" spans="1:19" ht="45" x14ac:dyDescent="0.25">
      <c r="A57" s="301"/>
      <c r="B57" s="291"/>
      <c r="C57" s="303"/>
      <c r="D57" s="279"/>
      <c r="E57" s="288"/>
      <c r="F57" s="288"/>
      <c r="G57" s="270"/>
      <c r="H57" s="288"/>
      <c r="I57" s="306"/>
      <c r="J57" s="270"/>
      <c r="K57" s="55" t="s">
        <v>108</v>
      </c>
      <c r="L57" s="9"/>
      <c r="M57" s="9" t="s">
        <v>109</v>
      </c>
      <c r="N57" s="308"/>
      <c r="O57" s="308"/>
      <c r="P57" s="308"/>
      <c r="Q57" s="339"/>
      <c r="R57" s="308"/>
      <c r="S57" s="308"/>
    </row>
    <row r="58" spans="1:19" ht="229.5" customHeight="1" x14ac:dyDescent="0.25">
      <c r="A58" s="301"/>
      <c r="B58" s="291"/>
      <c r="C58" s="303"/>
      <c r="D58" s="279"/>
      <c r="E58" s="8" t="s">
        <v>22</v>
      </c>
      <c r="F58" s="6" t="s">
        <v>48</v>
      </c>
      <c r="G58" s="8" t="s">
        <v>23</v>
      </c>
      <c r="H58" s="9" t="s">
        <v>27</v>
      </c>
      <c r="I58" s="10" t="s">
        <v>48</v>
      </c>
      <c r="J58" s="9" t="s">
        <v>28</v>
      </c>
      <c r="K58" s="55" t="s">
        <v>106</v>
      </c>
      <c r="L58" s="9"/>
      <c r="M58" s="9" t="s">
        <v>107</v>
      </c>
      <c r="N58" s="308"/>
      <c r="O58" s="308"/>
      <c r="P58" s="335"/>
      <c r="Q58" s="340"/>
      <c r="R58" s="308"/>
      <c r="S58" s="308"/>
    </row>
    <row r="59" spans="1:19" s="20" customFormat="1" ht="42.75" x14ac:dyDescent="0.2">
      <c r="A59" s="14">
        <v>3200</v>
      </c>
      <c r="B59" s="15" t="s">
        <v>519</v>
      </c>
      <c r="C59" s="14"/>
      <c r="D59" s="23"/>
      <c r="E59" s="15"/>
      <c r="F59" s="15"/>
      <c r="G59" s="15"/>
      <c r="H59" s="15"/>
      <c r="I59" s="15"/>
      <c r="J59" s="15"/>
      <c r="K59" s="202"/>
      <c r="L59" s="15"/>
      <c r="M59" s="15"/>
      <c r="N59" s="178">
        <f t="shared" ref="N59:S59" si="9">N60</f>
        <v>47158000</v>
      </c>
      <c r="O59" s="178">
        <f t="shared" si="9"/>
        <v>47155895.030000001</v>
      </c>
      <c r="P59" s="178">
        <f>P60</f>
        <v>130150700</v>
      </c>
      <c r="Q59" s="178">
        <f t="shared" si="9"/>
        <v>43220900</v>
      </c>
      <c r="R59" s="178">
        <f t="shared" si="9"/>
        <v>41202300</v>
      </c>
      <c r="S59" s="178">
        <f t="shared" si="9"/>
        <v>41202300</v>
      </c>
    </row>
    <row r="60" spans="1:19" ht="239.25" customHeight="1" x14ac:dyDescent="0.25">
      <c r="A60" s="269">
        <v>3237</v>
      </c>
      <c r="B60" s="284" t="s">
        <v>360</v>
      </c>
      <c r="C60" s="269">
        <v>902</v>
      </c>
      <c r="D60" s="278" t="s">
        <v>122</v>
      </c>
      <c r="E60" s="284" t="s">
        <v>61</v>
      </c>
      <c r="F60" s="284" t="s">
        <v>123</v>
      </c>
      <c r="G60" s="284" t="s">
        <v>63</v>
      </c>
      <c r="H60" s="9" t="s">
        <v>124</v>
      </c>
      <c r="I60" s="9" t="s">
        <v>48</v>
      </c>
      <c r="J60" s="9" t="s">
        <v>125</v>
      </c>
      <c r="K60" s="55" t="s">
        <v>494</v>
      </c>
      <c r="L60" s="9"/>
      <c r="M60" s="9" t="s">
        <v>495</v>
      </c>
      <c r="N60" s="267">
        <f>2305600+44852400</f>
        <v>47158000</v>
      </c>
      <c r="O60" s="267">
        <f>2303495.03+44852400</f>
        <v>47155895.030000001</v>
      </c>
      <c r="P60" s="267">
        <f>2492800+127657900</f>
        <v>130150700</v>
      </c>
      <c r="Q60" s="267">
        <f>829800+42391100</f>
        <v>43220900</v>
      </c>
      <c r="R60" s="267">
        <f>829800+40372500</f>
        <v>41202300</v>
      </c>
      <c r="S60" s="267">
        <v>41202300</v>
      </c>
    </row>
    <row r="61" spans="1:19" ht="45" x14ac:dyDescent="0.25">
      <c r="A61" s="270"/>
      <c r="B61" s="288"/>
      <c r="C61" s="270"/>
      <c r="D61" s="280"/>
      <c r="E61" s="288"/>
      <c r="F61" s="288"/>
      <c r="G61" s="288"/>
      <c r="H61" s="9" t="s">
        <v>126</v>
      </c>
      <c r="I61" s="9" t="s">
        <v>127</v>
      </c>
      <c r="J61" s="9" t="s">
        <v>128</v>
      </c>
      <c r="K61" s="55"/>
      <c r="L61" s="9"/>
      <c r="M61" s="9"/>
      <c r="N61" s="277"/>
      <c r="O61" s="277"/>
      <c r="P61" s="277"/>
      <c r="Q61" s="277"/>
      <c r="R61" s="277"/>
      <c r="S61" s="277"/>
    </row>
    <row r="62" spans="1:19" s="20" customFormat="1" ht="28.5" x14ac:dyDescent="0.2">
      <c r="A62" s="30"/>
      <c r="B62" s="29" t="s">
        <v>129</v>
      </c>
      <c r="C62" s="30">
        <v>903</v>
      </c>
      <c r="D62" s="31"/>
      <c r="E62" s="29"/>
      <c r="F62" s="29"/>
      <c r="G62" s="29"/>
      <c r="H62" s="29"/>
      <c r="I62" s="29"/>
      <c r="J62" s="29"/>
      <c r="K62" s="203"/>
      <c r="L62" s="29"/>
      <c r="M62" s="29"/>
      <c r="N62" s="184">
        <f t="shared" ref="N62:S62" si="10">N63+N65</f>
        <v>20762808</v>
      </c>
      <c r="O62" s="184">
        <f t="shared" si="10"/>
        <v>20749083.509999998</v>
      </c>
      <c r="P62" s="184">
        <f t="shared" si="10"/>
        <v>27838995</v>
      </c>
      <c r="Q62" s="184">
        <f t="shared" si="10"/>
        <v>27638995</v>
      </c>
      <c r="R62" s="184">
        <f t="shared" si="10"/>
        <v>27638995</v>
      </c>
      <c r="S62" s="184">
        <f t="shared" si="10"/>
        <v>27638995</v>
      </c>
    </row>
    <row r="63" spans="1:19" s="20" customFormat="1" ht="57" x14ac:dyDescent="0.2">
      <c r="A63" s="81">
        <v>2500</v>
      </c>
      <c r="B63" s="85" t="s">
        <v>462</v>
      </c>
      <c r="C63" s="14"/>
      <c r="D63" s="23"/>
      <c r="E63" s="15"/>
      <c r="F63" s="15"/>
      <c r="G63" s="15"/>
      <c r="H63" s="15"/>
      <c r="I63" s="15"/>
      <c r="J63" s="15"/>
      <c r="K63" s="202"/>
      <c r="L63" s="15"/>
      <c r="M63" s="15"/>
      <c r="N63" s="178">
        <f t="shared" ref="N63:S63" si="11">N64</f>
        <v>0</v>
      </c>
      <c r="O63" s="178">
        <f t="shared" si="11"/>
        <v>0</v>
      </c>
      <c r="P63" s="178">
        <f t="shared" si="11"/>
        <v>170000</v>
      </c>
      <c r="Q63" s="178">
        <f t="shared" si="11"/>
        <v>1173158</v>
      </c>
      <c r="R63" s="178">
        <f t="shared" si="11"/>
        <v>1173158</v>
      </c>
      <c r="S63" s="178">
        <f t="shared" si="11"/>
        <v>1173158</v>
      </c>
    </row>
    <row r="64" spans="1:19" ht="135" x14ac:dyDescent="0.25">
      <c r="A64" s="11">
        <v>2508</v>
      </c>
      <c r="B64" s="9" t="s">
        <v>38</v>
      </c>
      <c r="C64" s="11">
        <v>903</v>
      </c>
      <c r="D64" s="18" t="s">
        <v>111</v>
      </c>
      <c r="E64" s="9" t="s">
        <v>20</v>
      </c>
      <c r="F64" s="9" t="s">
        <v>112</v>
      </c>
      <c r="G64" s="9" t="s">
        <v>90</v>
      </c>
      <c r="H64" s="9"/>
      <c r="I64" s="9"/>
      <c r="J64" s="9"/>
      <c r="K64" s="55" t="s">
        <v>29</v>
      </c>
      <c r="L64" s="9" t="s">
        <v>113</v>
      </c>
      <c r="M64" s="9" t="s">
        <v>30</v>
      </c>
      <c r="N64" s="179">
        <v>0</v>
      </c>
      <c r="O64" s="179">
        <v>0</v>
      </c>
      <c r="P64" s="179">
        <v>170000</v>
      </c>
      <c r="Q64" s="179">
        <v>1173158</v>
      </c>
      <c r="R64" s="179">
        <v>1173158</v>
      </c>
      <c r="S64" s="179">
        <v>1173158</v>
      </c>
    </row>
    <row r="65" spans="1:19" s="20" customFormat="1" ht="102.75" customHeight="1" x14ac:dyDescent="0.2">
      <c r="A65" s="14">
        <v>2600</v>
      </c>
      <c r="B65" s="159" t="s">
        <v>463</v>
      </c>
      <c r="C65" s="86"/>
      <c r="D65" s="87"/>
      <c r="E65" s="88"/>
      <c r="F65" s="88"/>
      <c r="G65" s="88"/>
      <c r="H65" s="89"/>
      <c r="I65" s="88"/>
      <c r="J65" s="88"/>
      <c r="K65" s="202"/>
      <c r="L65" s="15"/>
      <c r="M65" s="15"/>
      <c r="N65" s="185">
        <f t="shared" ref="N65:S65" si="12">N66+N70+N72</f>
        <v>20762808</v>
      </c>
      <c r="O65" s="185">
        <f t="shared" si="12"/>
        <v>20749083.509999998</v>
      </c>
      <c r="P65" s="185">
        <f t="shared" si="12"/>
        <v>27668995</v>
      </c>
      <c r="Q65" s="185">
        <f t="shared" si="12"/>
        <v>26465837</v>
      </c>
      <c r="R65" s="185">
        <f t="shared" si="12"/>
        <v>26465837</v>
      </c>
      <c r="S65" s="185">
        <f t="shared" si="12"/>
        <v>26465837</v>
      </c>
    </row>
    <row r="66" spans="1:19" ht="45" x14ac:dyDescent="0.25">
      <c r="A66" s="300" t="s">
        <v>453</v>
      </c>
      <c r="B66" s="284" t="s">
        <v>524</v>
      </c>
      <c r="C66" s="302">
        <v>903</v>
      </c>
      <c r="D66" s="278" t="s">
        <v>131</v>
      </c>
      <c r="E66" s="284" t="s">
        <v>20</v>
      </c>
      <c r="F66" s="284" t="s">
        <v>334</v>
      </c>
      <c r="G66" s="269" t="s">
        <v>21</v>
      </c>
      <c r="H66" s="284" t="s">
        <v>24</v>
      </c>
      <c r="I66" s="305" t="s">
        <v>48</v>
      </c>
      <c r="J66" s="269" t="s">
        <v>26</v>
      </c>
      <c r="K66" s="55" t="s">
        <v>29</v>
      </c>
      <c r="L66" s="4"/>
      <c r="M66" s="9" t="s">
        <v>30</v>
      </c>
      <c r="N66" s="267">
        <v>18420180</v>
      </c>
      <c r="O66" s="267">
        <v>18419883.079999998</v>
      </c>
      <c r="P66" s="267">
        <f>21425837+1000000+200000</f>
        <v>22625837</v>
      </c>
      <c r="Q66" s="267">
        <f>19425837+1000000+1000000</f>
        <v>21425837</v>
      </c>
      <c r="R66" s="267">
        <f>19425837+1000000+1000000</f>
        <v>21425837</v>
      </c>
      <c r="S66" s="267">
        <v>21425837</v>
      </c>
    </row>
    <row r="67" spans="1:19" ht="60" x14ac:dyDescent="0.25">
      <c r="A67" s="301"/>
      <c r="B67" s="291"/>
      <c r="C67" s="303"/>
      <c r="D67" s="279"/>
      <c r="E67" s="288"/>
      <c r="F67" s="288"/>
      <c r="G67" s="270"/>
      <c r="H67" s="288"/>
      <c r="I67" s="306"/>
      <c r="J67" s="270"/>
      <c r="K67" s="55" t="s">
        <v>380</v>
      </c>
      <c r="L67" s="9"/>
      <c r="M67" s="9" t="s">
        <v>133</v>
      </c>
      <c r="N67" s="268"/>
      <c r="O67" s="268"/>
      <c r="P67" s="268"/>
      <c r="Q67" s="268"/>
      <c r="R67" s="268"/>
      <c r="S67" s="268"/>
    </row>
    <row r="68" spans="1:19" ht="99.75" customHeight="1" x14ac:dyDescent="0.25">
      <c r="A68" s="301"/>
      <c r="B68" s="291"/>
      <c r="C68" s="303"/>
      <c r="D68" s="279"/>
      <c r="E68" s="100" t="s">
        <v>22</v>
      </c>
      <c r="F68" s="101" t="s">
        <v>48</v>
      </c>
      <c r="G68" s="100" t="s">
        <v>23</v>
      </c>
      <c r="H68" s="284" t="s">
        <v>27</v>
      </c>
      <c r="I68" s="133" t="s">
        <v>48</v>
      </c>
      <c r="J68" s="130" t="s">
        <v>28</v>
      </c>
      <c r="K68" s="55" t="s">
        <v>136</v>
      </c>
      <c r="L68" s="9"/>
      <c r="M68" s="9" t="s">
        <v>568</v>
      </c>
      <c r="N68" s="268"/>
      <c r="O68" s="268"/>
      <c r="P68" s="268"/>
      <c r="Q68" s="268"/>
      <c r="R68" s="268"/>
      <c r="S68" s="268"/>
    </row>
    <row r="69" spans="1:19" ht="133.5" customHeight="1" x14ac:dyDescent="0.25">
      <c r="A69" s="252"/>
      <c r="B69" s="249"/>
      <c r="C69" s="253"/>
      <c r="D69" s="248"/>
      <c r="E69" s="251"/>
      <c r="F69" s="101"/>
      <c r="G69" s="251"/>
      <c r="H69" s="285"/>
      <c r="I69" s="250"/>
      <c r="J69" s="246"/>
      <c r="K69" s="55" t="s">
        <v>569</v>
      </c>
      <c r="L69" s="9"/>
      <c r="M69" s="9" t="s">
        <v>570</v>
      </c>
      <c r="N69" s="244"/>
      <c r="O69" s="244"/>
      <c r="P69" s="244"/>
      <c r="Q69" s="244"/>
      <c r="R69" s="244"/>
      <c r="S69" s="244"/>
    </row>
    <row r="70" spans="1:19" ht="60" x14ac:dyDescent="0.25">
      <c r="A70" s="218">
        <v>2604</v>
      </c>
      <c r="B70" s="216" t="s">
        <v>525</v>
      </c>
      <c r="C70" s="299">
        <v>903</v>
      </c>
      <c r="D70" s="278" t="s">
        <v>371</v>
      </c>
      <c r="E70" s="284" t="s">
        <v>20</v>
      </c>
      <c r="F70" s="284" t="s">
        <v>132</v>
      </c>
      <c r="G70" s="284" t="s">
        <v>90</v>
      </c>
      <c r="H70" s="269"/>
      <c r="I70" s="302"/>
      <c r="J70" s="269"/>
      <c r="K70" s="55" t="s">
        <v>29</v>
      </c>
      <c r="L70" s="55" t="s">
        <v>337</v>
      </c>
      <c r="M70" s="55" t="s">
        <v>30</v>
      </c>
      <c r="N70" s="267">
        <v>0</v>
      </c>
      <c r="O70" s="267">
        <v>0</v>
      </c>
      <c r="P70" s="267">
        <v>3158</v>
      </c>
      <c r="Q70" s="267">
        <v>0</v>
      </c>
      <c r="R70" s="267">
        <v>0</v>
      </c>
      <c r="S70" s="267">
        <v>0</v>
      </c>
    </row>
    <row r="71" spans="1:19" ht="75" x14ac:dyDescent="0.25">
      <c r="A71" s="106"/>
      <c r="B71" s="108"/>
      <c r="C71" s="270"/>
      <c r="D71" s="280"/>
      <c r="E71" s="288"/>
      <c r="F71" s="288"/>
      <c r="G71" s="288"/>
      <c r="H71" s="270"/>
      <c r="I71" s="304"/>
      <c r="J71" s="270"/>
      <c r="K71" s="55" t="s">
        <v>411</v>
      </c>
      <c r="L71" s="55"/>
      <c r="M71" s="55" t="s">
        <v>412</v>
      </c>
      <c r="N71" s="277"/>
      <c r="O71" s="277"/>
      <c r="P71" s="277"/>
      <c r="Q71" s="277"/>
      <c r="R71" s="277"/>
      <c r="S71" s="277"/>
    </row>
    <row r="72" spans="1:19" ht="120" x14ac:dyDescent="0.25">
      <c r="A72" s="71">
        <v>2623</v>
      </c>
      <c r="B72" s="93" t="s">
        <v>526</v>
      </c>
      <c r="C72" s="109">
        <v>903</v>
      </c>
      <c r="D72" s="107" t="s">
        <v>340</v>
      </c>
      <c r="E72" s="108" t="s">
        <v>20</v>
      </c>
      <c r="F72" s="108" t="s">
        <v>341</v>
      </c>
      <c r="G72" s="108" t="s">
        <v>90</v>
      </c>
      <c r="H72" s="108" t="s">
        <v>24</v>
      </c>
      <c r="I72" s="108" t="s">
        <v>298</v>
      </c>
      <c r="J72" s="108" t="s">
        <v>26</v>
      </c>
      <c r="K72" s="55" t="s">
        <v>342</v>
      </c>
      <c r="L72" s="55"/>
      <c r="M72" s="55" t="s">
        <v>413</v>
      </c>
      <c r="N72" s="267">
        <v>2342628</v>
      </c>
      <c r="O72" s="267">
        <v>2329200.4300000002</v>
      </c>
      <c r="P72" s="267">
        <v>5040000</v>
      </c>
      <c r="Q72" s="267">
        <v>5040000</v>
      </c>
      <c r="R72" s="267">
        <v>5040000</v>
      </c>
      <c r="S72" s="267">
        <v>5040000</v>
      </c>
    </row>
    <row r="73" spans="1:19" ht="120" x14ac:dyDescent="0.25">
      <c r="A73" s="106"/>
      <c r="B73" s="108"/>
      <c r="C73" s="106"/>
      <c r="D73" s="107"/>
      <c r="E73" s="108"/>
      <c r="F73" s="108"/>
      <c r="G73" s="108"/>
      <c r="H73" s="91"/>
      <c r="I73" s="110"/>
      <c r="J73" s="108"/>
      <c r="K73" s="55" t="s">
        <v>414</v>
      </c>
      <c r="L73" s="55"/>
      <c r="M73" s="55" t="s">
        <v>499</v>
      </c>
      <c r="N73" s="277"/>
      <c r="O73" s="277"/>
      <c r="P73" s="277"/>
      <c r="Q73" s="277"/>
      <c r="R73" s="277"/>
      <c r="S73" s="277"/>
    </row>
    <row r="74" spans="1:19" s="20" customFormat="1" ht="57" x14ac:dyDescent="0.2">
      <c r="A74" s="30"/>
      <c r="B74" s="29" t="s">
        <v>137</v>
      </c>
      <c r="C74" s="30">
        <v>904</v>
      </c>
      <c r="D74" s="31"/>
      <c r="E74" s="29"/>
      <c r="F74" s="29"/>
      <c r="G74" s="29"/>
      <c r="H74" s="29"/>
      <c r="I74" s="29"/>
      <c r="J74" s="29"/>
      <c r="K74" s="203"/>
      <c r="L74" s="29"/>
      <c r="M74" s="29"/>
      <c r="N74" s="184">
        <f t="shared" ref="N74:S74" si="13">N75</f>
        <v>43396659</v>
      </c>
      <c r="O74" s="184">
        <f t="shared" si="13"/>
        <v>43395138.25</v>
      </c>
      <c r="P74" s="184">
        <f t="shared" si="13"/>
        <v>50904197</v>
      </c>
      <c r="Q74" s="184">
        <f t="shared" si="13"/>
        <v>49337821</v>
      </c>
      <c r="R74" s="184">
        <f t="shared" si="13"/>
        <v>49337821</v>
      </c>
      <c r="S74" s="184">
        <f t="shared" si="13"/>
        <v>49337821</v>
      </c>
    </row>
    <row r="75" spans="1:19" s="20" customFormat="1" ht="57" x14ac:dyDescent="0.2">
      <c r="A75" s="81">
        <v>2500</v>
      </c>
      <c r="B75" s="85" t="s">
        <v>462</v>
      </c>
      <c r="C75" s="14">
        <v>904</v>
      </c>
      <c r="D75" s="23"/>
      <c r="E75" s="15"/>
      <c r="F75" s="15"/>
      <c r="G75" s="15"/>
      <c r="H75" s="15"/>
      <c r="I75" s="15"/>
      <c r="J75" s="15"/>
      <c r="K75" s="202"/>
      <c r="L75" s="15"/>
      <c r="M75" s="15"/>
      <c r="N75" s="178">
        <f t="shared" ref="N75:S75" si="14">N76+N82</f>
        <v>43396659</v>
      </c>
      <c r="O75" s="178">
        <f t="shared" si="14"/>
        <v>43395138.25</v>
      </c>
      <c r="P75" s="178">
        <f t="shared" si="14"/>
        <v>50904197</v>
      </c>
      <c r="Q75" s="178">
        <f t="shared" si="14"/>
        <v>49337821</v>
      </c>
      <c r="R75" s="178">
        <f t="shared" si="14"/>
        <v>49337821</v>
      </c>
      <c r="S75" s="178">
        <f t="shared" si="14"/>
        <v>49337821</v>
      </c>
    </row>
    <row r="76" spans="1:19" ht="120" x14ac:dyDescent="0.25">
      <c r="A76" s="269">
        <v>2517</v>
      </c>
      <c r="B76" s="284" t="s">
        <v>138</v>
      </c>
      <c r="C76" s="269">
        <v>904</v>
      </c>
      <c r="D76" s="278" t="s">
        <v>140</v>
      </c>
      <c r="E76" s="9" t="s">
        <v>139</v>
      </c>
      <c r="F76" s="9" t="s">
        <v>141</v>
      </c>
      <c r="G76" s="9" t="s">
        <v>142</v>
      </c>
      <c r="H76" s="9" t="s">
        <v>143</v>
      </c>
      <c r="I76" s="9" t="s">
        <v>46</v>
      </c>
      <c r="J76" s="9" t="s">
        <v>144</v>
      </c>
      <c r="K76" s="55" t="s">
        <v>148</v>
      </c>
      <c r="L76" s="9"/>
      <c r="M76" s="9" t="s">
        <v>574</v>
      </c>
      <c r="N76" s="267">
        <f>43396659-N82</f>
        <v>42656284.25</v>
      </c>
      <c r="O76" s="267">
        <f>43395138.25-O82</f>
        <v>42654763.5</v>
      </c>
      <c r="P76" s="267">
        <f>50904197-P82</f>
        <v>48484197</v>
      </c>
      <c r="Q76" s="267">
        <f>49337821-Q82</f>
        <v>46917821</v>
      </c>
      <c r="R76" s="267">
        <f>49337821-R82</f>
        <v>46917821</v>
      </c>
      <c r="S76" s="267">
        <v>46917821</v>
      </c>
    </row>
    <row r="77" spans="1:19" ht="153" customHeight="1" x14ac:dyDescent="0.25">
      <c r="A77" s="295"/>
      <c r="B77" s="291"/>
      <c r="C77" s="295"/>
      <c r="D77" s="279"/>
      <c r="E77" s="9"/>
      <c r="F77" s="9"/>
      <c r="G77" s="9"/>
      <c r="H77" s="9"/>
      <c r="I77" s="9"/>
      <c r="J77" s="9"/>
      <c r="K77" s="55" t="s">
        <v>571</v>
      </c>
      <c r="L77" s="9"/>
      <c r="M77" s="9" t="s">
        <v>575</v>
      </c>
      <c r="N77" s="268"/>
      <c r="O77" s="268"/>
      <c r="P77" s="268"/>
      <c r="Q77" s="268"/>
      <c r="R77" s="268"/>
      <c r="S77" s="268"/>
    </row>
    <row r="78" spans="1:19" ht="285" x14ac:dyDescent="0.25">
      <c r="A78" s="295"/>
      <c r="B78" s="291"/>
      <c r="C78" s="295"/>
      <c r="D78" s="279"/>
      <c r="E78" s="9"/>
      <c r="F78" s="9"/>
      <c r="G78" s="9"/>
      <c r="H78" s="9" t="s">
        <v>145</v>
      </c>
      <c r="I78" s="9" t="s">
        <v>146</v>
      </c>
      <c r="J78" s="9" t="s">
        <v>147</v>
      </c>
      <c r="K78" s="55" t="s">
        <v>149</v>
      </c>
      <c r="L78" s="9"/>
      <c r="M78" s="16" t="s">
        <v>490</v>
      </c>
      <c r="N78" s="268"/>
      <c r="O78" s="268"/>
      <c r="P78" s="268"/>
      <c r="Q78" s="268"/>
      <c r="R78" s="268"/>
      <c r="S78" s="268"/>
    </row>
    <row r="79" spans="1:19" ht="135" x14ac:dyDescent="0.25">
      <c r="A79" s="295"/>
      <c r="B79" s="291"/>
      <c r="C79" s="295"/>
      <c r="D79" s="279"/>
      <c r="E79" s="9"/>
      <c r="F79" s="9"/>
      <c r="G79" s="9"/>
      <c r="H79" s="9"/>
      <c r="I79" s="9"/>
      <c r="J79" s="9"/>
      <c r="K79" s="55" t="s">
        <v>491</v>
      </c>
      <c r="L79" s="9"/>
      <c r="M79" s="16" t="s">
        <v>492</v>
      </c>
      <c r="N79" s="268"/>
      <c r="O79" s="268"/>
      <c r="P79" s="268"/>
      <c r="Q79" s="268"/>
      <c r="R79" s="268"/>
      <c r="S79" s="268"/>
    </row>
    <row r="80" spans="1:19" ht="105" x14ac:dyDescent="0.25">
      <c r="A80" s="295"/>
      <c r="B80" s="291"/>
      <c r="C80" s="295"/>
      <c r="D80" s="279"/>
      <c r="E80" s="9"/>
      <c r="F80" s="9"/>
      <c r="G80" s="9"/>
      <c r="H80" s="9"/>
      <c r="I80" s="9"/>
      <c r="J80" s="9"/>
      <c r="K80" s="55" t="s">
        <v>150</v>
      </c>
      <c r="L80" s="9"/>
      <c r="M80" s="16">
        <v>41241</v>
      </c>
      <c r="N80" s="268"/>
      <c r="O80" s="268"/>
      <c r="P80" s="277"/>
      <c r="Q80" s="277"/>
      <c r="R80" s="268"/>
      <c r="S80" s="268"/>
    </row>
    <row r="81" spans="1:19" ht="105" x14ac:dyDescent="0.25">
      <c r="A81" s="259"/>
      <c r="B81" s="258"/>
      <c r="C81" s="259"/>
      <c r="D81" s="256"/>
      <c r="E81" s="9"/>
      <c r="F81" s="9"/>
      <c r="G81" s="9"/>
      <c r="H81" s="257"/>
      <c r="I81" s="257"/>
      <c r="J81" s="257"/>
      <c r="K81" s="254" t="s">
        <v>580</v>
      </c>
      <c r="L81" s="9"/>
      <c r="M81" s="16"/>
      <c r="N81" s="255"/>
      <c r="O81" s="255"/>
      <c r="P81" s="255"/>
      <c r="Q81" s="255"/>
      <c r="R81" s="255"/>
      <c r="S81" s="255"/>
    </row>
    <row r="82" spans="1:19" ht="45" x14ac:dyDescent="0.25">
      <c r="A82" s="269">
        <v>2520</v>
      </c>
      <c r="B82" s="284" t="s">
        <v>151</v>
      </c>
      <c r="C82" s="269">
        <v>904</v>
      </c>
      <c r="D82" s="278" t="s">
        <v>140</v>
      </c>
      <c r="E82" s="9" t="s">
        <v>152</v>
      </c>
      <c r="F82" s="9" t="s">
        <v>155</v>
      </c>
      <c r="G82" s="9" t="s">
        <v>153</v>
      </c>
      <c r="H82" s="269"/>
      <c r="I82" s="269"/>
      <c r="J82" s="269"/>
      <c r="K82" s="55" t="s">
        <v>29</v>
      </c>
      <c r="L82" s="9" t="s">
        <v>156</v>
      </c>
      <c r="M82" s="9" t="s">
        <v>30</v>
      </c>
      <c r="N82" s="267">
        <v>740374.75</v>
      </c>
      <c r="O82" s="267">
        <v>740374.75</v>
      </c>
      <c r="P82" s="267">
        <v>2420000</v>
      </c>
      <c r="Q82" s="267">
        <v>2420000</v>
      </c>
      <c r="R82" s="267">
        <v>2420000</v>
      </c>
      <c r="S82" s="267">
        <v>2420000</v>
      </c>
    </row>
    <row r="83" spans="1:19" ht="120" x14ac:dyDescent="0.25">
      <c r="A83" s="295"/>
      <c r="B83" s="291"/>
      <c r="C83" s="295"/>
      <c r="D83" s="279"/>
      <c r="E83" s="9" t="s">
        <v>20</v>
      </c>
      <c r="F83" s="9" t="s">
        <v>154</v>
      </c>
      <c r="G83" s="9" t="s">
        <v>90</v>
      </c>
      <c r="H83" s="295"/>
      <c r="I83" s="295"/>
      <c r="J83" s="295"/>
      <c r="K83" s="55" t="s">
        <v>447</v>
      </c>
      <c r="L83" s="9"/>
      <c r="M83" s="24" t="s">
        <v>448</v>
      </c>
      <c r="N83" s="268"/>
      <c r="O83" s="268"/>
      <c r="P83" s="268"/>
      <c r="Q83" s="268"/>
      <c r="R83" s="268"/>
      <c r="S83" s="268"/>
    </row>
    <row r="84" spans="1:19" ht="90" x14ac:dyDescent="0.25">
      <c r="A84" s="95"/>
      <c r="B84" s="96"/>
      <c r="C84" s="95"/>
      <c r="D84" s="97"/>
      <c r="E84" s="9"/>
      <c r="F84" s="9"/>
      <c r="G84" s="9"/>
      <c r="H84" s="95"/>
      <c r="I84" s="95"/>
      <c r="J84" s="95"/>
      <c r="K84" s="55" t="s">
        <v>391</v>
      </c>
      <c r="L84" s="9"/>
      <c r="M84" s="9" t="s">
        <v>392</v>
      </c>
      <c r="N84" s="176"/>
      <c r="O84" s="176"/>
      <c r="P84" s="176"/>
      <c r="Q84" s="176"/>
      <c r="R84" s="176"/>
      <c r="S84" s="176"/>
    </row>
    <row r="85" spans="1:19" s="20" customFormat="1" ht="28.5" x14ac:dyDescent="0.2">
      <c r="A85" s="30"/>
      <c r="B85" s="29" t="s">
        <v>157</v>
      </c>
      <c r="C85" s="30">
        <v>906</v>
      </c>
      <c r="D85" s="31"/>
      <c r="E85" s="29"/>
      <c r="F85" s="29"/>
      <c r="G85" s="29"/>
      <c r="H85" s="29"/>
      <c r="I85" s="29"/>
      <c r="J85" s="29"/>
      <c r="K85" s="203"/>
      <c r="L85" s="29"/>
      <c r="M85" s="29"/>
      <c r="N85" s="184">
        <f t="shared" ref="N85:S85" si="15">N86+N108+N104+N115</f>
        <v>1859357169.3199999</v>
      </c>
      <c r="O85" s="184">
        <f t="shared" si="15"/>
        <v>1842433457</v>
      </c>
      <c r="P85" s="184">
        <f t="shared" si="15"/>
        <v>2012247072</v>
      </c>
      <c r="Q85" s="184">
        <f t="shared" si="15"/>
        <v>1956924172</v>
      </c>
      <c r="R85" s="184">
        <f t="shared" si="15"/>
        <v>1919607472</v>
      </c>
      <c r="S85" s="184">
        <f t="shared" si="15"/>
        <v>1919607472</v>
      </c>
    </row>
    <row r="86" spans="1:19" s="20" customFormat="1" ht="57" x14ac:dyDescent="0.2">
      <c r="A86" s="82">
        <v>2500</v>
      </c>
      <c r="B86" s="90" t="s">
        <v>462</v>
      </c>
      <c r="C86" s="21"/>
      <c r="D86" s="23"/>
      <c r="E86" s="15"/>
      <c r="F86" s="15"/>
      <c r="G86" s="15"/>
      <c r="H86" s="15"/>
      <c r="I86" s="15"/>
      <c r="J86" s="15"/>
      <c r="K86" s="202"/>
      <c r="L86" s="15"/>
      <c r="M86" s="15"/>
      <c r="N86" s="178">
        <f t="shared" ref="N86:S86" si="16">N87+N102</f>
        <v>630049286.28999996</v>
      </c>
      <c r="O86" s="178">
        <f t="shared" si="16"/>
        <v>628324748.93999994</v>
      </c>
      <c r="P86" s="178">
        <f t="shared" si="16"/>
        <v>650710062</v>
      </c>
      <c r="Q86" s="178">
        <f t="shared" si="16"/>
        <v>613084262</v>
      </c>
      <c r="R86" s="178">
        <f t="shared" si="16"/>
        <v>619754262</v>
      </c>
      <c r="S86" s="178">
        <f t="shared" si="16"/>
        <v>619754262</v>
      </c>
    </row>
    <row r="87" spans="1:19" ht="195" x14ac:dyDescent="0.25">
      <c r="A87" s="295" t="s">
        <v>527</v>
      </c>
      <c r="B87" s="291" t="s">
        <v>158</v>
      </c>
      <c r="C87" s="295">
        <v>906</v>
      </c>
      <c r="D87" s="279" t="s">
        <v>159</v>
      </c>
      <c r="E87" s="76" t="s">
        <v>20</v>
      </c>
      <c r="F87" s="76" t="s">
        <v>160</v>
      </c>
      <c r="G87" s="76" t="s">
        <v>90</v>
      </c>
      <c r="H87" s="76" t="s">
        <v>161</v>
      </c>
      <c r="I87" s="9" t="s">
        <v>118</v>
      </c>
      <c r="J87" s="9" t="s">
        <v>162</v>
      </c>
      <c r="K87" s="55" t="s">
        <v>395</v>
      </c>
      <c r="L87" s="9"/>
      <c r="M87" s="9" t="s">
        <v>396</v>
      </c>
      <c r="N87" s="267">
        <v>572444438.00999999</v>
      </c>
      <c r="O87" s="267">
        <v>570805347.28999996</v>
      </c>
      <c r="P87" s="267">
        <v>586417743</v>
      </c>
      <c r="Q87" s="267">
        <v>548843685</v>
      </c>
      <c r="R87" s="267">
        <v>555547898</v>
      </c>
      <c r="S87" s="267">
        <v>555547898</v>
      </c>
    </row>
    <row r="88" spans="1:19" ht="60" x14ac:dyDescent="0.25">
      <c r="A88" s="295"/>
      <c r="B88" s="291"/>
      <c r="C88" s="295"/>
      <c r="D88" s="279"/>
      <c r="E88" s="9"/>
      <c r="F88" s="9"/>
      <c r="G88" s="9"/>
      <c r="H88" s="9" t="s">
        <v>163</v>
      </c>
      <c r="I88" s="9" t="s">
        <v>48</v>
      </c>
      <c r="J88" s="9" t="s">
        <v>164</v>
      </c>
      <c r="K88" s="55" t="s">
        <v>29</v>
      </c>
      <c r="L88" s="9" t="s">
        <v>165</v>
      </c>
      <c r="M88" s="9" t="s">
        <v>30</v>
      </c>
      <c r="N88" s="268"/>
      <c r="O88" s="268"/>
      <c r="P88" s="268"/>
      <c r="Q88" s="268"/>
      <c r="R88" s="268"/>
      <c r="S88" s="268"/>
    </row>
    <row r="89" spans="1:19" ht="90" x14ac:dyDescent="0.25">
      <c r="A89" s="295"/>
      <c r="B89" s="291"/>
      <c r="C89" s="295"/>
      <c r="D89" s="279"/>
      <c r="E89" s="9"/>
      <c r="F89" s="9"/>
      <c r="G89" s="9"/>
      <c r="H89" s="9"/>
      <c r="I89" s="9"/>
      <c r="J89" s="9"/>
      <c r="K89" s="55" t="s">
        <v>168</v>
      </c>
      <c r="L89" s="9"/>
      <c r="M89" s="9" t="s">
        <v>169</v>
      </c>
      <c r="N89" s="268"/>
      <c r="O89" s="268"/>
      <c r="P89" s="268"/>
      <c r="Q89" s="268"/>
      <c r="R89" s="268"/>
      <c r="S89" s="268"/>
    </row>
    <row r="90" spans="1:19" ht="135" x14ac:dyDescent="0.25">
      <c r="A90" s="295"/>
      <c r="B90" s="291"/>
      <c r="C90" s="295"/>
      <c r="D90" s="279"/>
      <c r="E90" s="9"/>
      <c r="F90" s="9"/>
      <c r="G90" s="9"/>
      <c r="H90" s="9"/>
      <c r="I90" s="9"/>
      <c r="J90" s="9"/>
      <c r="K90" s="55" t="s">
        <v>166</v>
      </c>
      <c r="L90" s="9"/>
      <c r="M90" s="9" t="s">
        <v>167</v>
      </c>
      <c r="N90" s="268"/>
      <c r="O90" s="268"/>
      <c r="P90" s="268"/>
      <c r="Q90" s="268"/>
      <c r="R90" s="268"/>
      <c r="S90" s="268"/>
    </row>
    <row r="91" spans="1:19" ht="285" x14ac:dyDescent="0.25">
      <c r="A91" s="295"/>
      <c r="B91" s="291"/>
      <c r="C91" s="295"/>
      <c r="D91" s="279"/>
      <c r="E91" s="9"/>
      <c r="F91" s="9"/>
      <c r="G91" s="9"/>
      <c r="H91" s="9"/>
      <c r="I91" s="9"/>
      <c r="J91" s="9"/>
      <c r="K91" s="55" t="s">
        <v>344</v>
      </c>
      <c r="L91" s="9"/>
      <c r="M91" s="9" t="s">
        <v>345</v>
      </c>
      <c r="N91" s="268"/>
      <c r="O91" s="268"/>
      <c r="P91" s="268"/>
      <c r="Q91" s="268"/>
      <c r="R91" s="268"/>
      <c r="S91" s="268"/>
    </row>
    <row r="92" spans="1:19" ht="90" x14ac:dyDescent="0.25">
      <c r="A92" s="116"/>
      <c r="B92" s="114"/>
      <c r="C92" s="116"/>
      <c r="D92" s="115"/>
      <c r="E92" s="9"/>
      <c r="F92" s="9"/>
      <c r="G92" s="9"/>
      <c r="H92" s="9"/>
      <c r="I92" s="9"/>
      <c r="J92" s="9"/>
      <c r="K92" s="125" t="s">
        <v>419</v>
      </c>
      <c r="L92" s="24"/>
      <c r="M92" s="24" t="s">
        <v>421</v>
      </c>
      <c r="N92" s="174"/>
      <c r="O92" s="174"/>
      <c r="P92" s="174"/>
      <c r="Q92" s="174"/>
      <c r="R92" s="174"/>
      <c r="S92" s="174"/>
    </row>
    <row r="93" spans="1:19" ht="165" x14ac:dyDescent="0.25">
      <c r="A93" s="138"/>
      <c r="B93" s="136"/>
      <c r="C93" s="138"/>
      <c r="D93" s="137"/>
      <c r="E93" s="9"/>
      <c r="F93" s="9"/>
      <c r="G93" s="9"/>
      <c r="H93" s="9"/>
      <c r="I93" s="9"/>
      <c r="J93" s="9"/>
      <c r="K93" s="125" t="s">
        <v>437</v>
      </c>
      <c r="L93" s="24"/>
      <c r="M93" s="24" t="s">
        <v>438</v>
      </c>
      <c r="N93" s="174"/>
      <c r="O93" s="174"/>
      <c r="P93" s="174"/>
      <c r="Q93" s="174"/>
      <c r="R93" s="174"/>
      <c r="S93" s="174"/>
    </row>
    <row r="94" spans="1:19" ht="135" x14ac:dyDescent="0.25">
      <c r="A94" s="118"/>
      <c r="B94" s="120"/>
      <c r="C94" s="118"/>
      <c r="D94" s="119"/>
      <c r="E94" s="9"/>
      <c r="F94" s="9"/>
      <c r="G94" s="9"/>
      <c r="H94" s="9"/>
      <c r="I94" s="9"/>
      <c r="J94" s="9"/>
      <c r="K94" s="125" t="s">
        <v>422</v>
      </c>
      <c r="L94" s="24"/>
      <c r="M94" s="24" t="s">
        <v>423</v>
      </c>
      <c r="N94" s="174"/>
      <c r="O94" s="174"/>
      <c r="P94" s="174"/>
      <c r="Q94" s="174"/>
      <c r="R94" s="174"/>
      <c r="S94" s="174"/>
    </row>
    <row r="95" spans="1:19" ht="240" x14ac:dyDescent="0.25">
      <c r="A95" s="121"/>
      <c r="B95" s="123"/>
      <c r="C95" s="121"/>
      <c r="D95" s="122"/>
      <c r="E95" s="9"/>
      <c r="F95" s="9"/>
      <c r="G95" s="9"/>
      <c r="H95" s="9"/>
      <c r="I95" s="9"/>
      <c r="J95" s="9"/>
      <c r="K95" s="125" t="s">
        <v>424</v>
      </c>
      <c r="L95" s="125"/>
      <c r="M95" s="125" t="s">
        <v>427</v>
      </c>
      <c r="N95" s="174"/>
      <c r="O95" s="174"/>
      <c r="P95" s="174"/>
      <c r="Q95" s="174"/>
      <c r="R95" s="174"/>
      <c r="S95" s="174"/>
    </row>
    <row r="96" spans="1:19" ht="120" x14ac:dyDescent="0.25">
      <c r="A96" s="222"/>
      <c r="B96" s="231"/>
      <c r="C96" s="121"/>
      <c r="D96" s="122"/>
      <c r="E96" s="9"/>
      <c r="F96" s="9"/>
      <c r="G96" s="9"/>
      <c r="H96" s="9"/>
      <c r="I96" s="9"/>
      <c r="J96" s="9"/>
      <c r="K96" s="125" t="s">
        <v>425</v>
      </c>
      <c r="L96" s="124"/>
      <c r="M96" s="9" t="s">
        <v>426</v>
      </c>
      <c r="N96" s="174"/>
      <c r="O96" s="174"/>
      <c r="P96" s="174"/>
      <c r="Q96" s="174"/>
      <c r="R96" s="174"/>
      <c r="S96" s="174"/>
    </row>
    <row r="97" spans="1:19" ht="150" x14ac:dyDescent="0.25">
      <c r="A97" s="222"/>
      <c r="B97" s="223"/>
      <c r="C97" s="214"/>
      <c r="D97" s="99"/>
      <c r="E97" s="9"/>
      <c r="F97" s="9"/>
      <c r="G97" s="9"/>
      <c r="H97" s="9"/>
      <c r="I97" s="9"/>
      <c r="J97" s="9"/>
      <c r="K97" s="55" t="s">
        <v>400</v>
      </c>
      <c r="L97" s="9"/>
      <c r="M97" s="9" t="s">
        <v>401</v>
      </c>
      <c r="N97" s="176"/>
      <c r="O97" s="176"/>
      <c r="P97" s="176"/>
      <c r="Q97" s="176"/>
      <c r="R97" s="176"/>
      <c r="S97" s="176"/>
    </row>
    <row r="98" spans="1:19" ht="360" x14ac:dyDescent="0.25">
      <c r="A98" s="295"/>
      <c r="B98" s="223"/>
      <c r="C98" s="214"/>
      <c r="D98" s="140"/>
      <c r="E98" s="9"/>
      <c r="F98" s="9"/>
      <c r="G98" s="9"/>
      <c r="H98" s="9"/>
      <c r="I98" s="9"/>
      <c r="J98" s="9"/>
      <c r="K98" s="55" t="s">
        <v>439</v>
      </c>
      <c r="L98" s="9"/>
      <c r="M98" s="9" t="s">
        <v>440</v>
      </c>
      <c r="N98" s="176"/>
      <c r="O98" s="176"/>
      <c r="P98" s="176"/>
      <c r="Q98" s="176"/>
      <c r="R98" s="176"/>
      <c r="S98" s="176"/>
    </row>
    <row r="99" spans="1:19" ht="105" x14ac:dyDescent="0.25">
      <c r="A99" s="295"/>
      <c r="B99" s="234"/>
      <c r="C99" s="230"/>
      <c r="D99" s="235"/>
      <c r="E99" s="62"/>
      <c r="F99" s="9"/>
      <c r="G99" s="9"/>
      <c r="H99" s="9"/>
      <c r="I99" s="9"/>
      <c r="J99" s="9"/>
      <c r="K99" s="55" t="s">
        <v>549</v>
      </c>
      <c r="L99" s="9"/>
      <c r="M99" s="9" t="s">
        <v>550</v>
      </c>
      <c r="N99" s="233"/>
      <c r="O99" s="233"/>
      <c r="P99" s="233"/>
      <c r="Q99" s="233"/>
      <c r="R99" s="233"/>
      <c r="S99" s="233"/>
    </row>
    <row r="100" spans="1:19" ht="180" x14ac:dyDescent="0.25">
      <c r="A100" s="295"/>
      <c r="B100" s="238"/>
      <c r="C100" s="230"/>
      <c r="D100" s="237"/>
      <c r="E100" s="62"/>
      <c r="F100" s="9"/>
      <c r="G100" s="9"/>
      <c r="H100" s="9"/>
      <c r="I100" s="9"/>
      <c r="J100" s="9"/>
      <c r="K100" s="55" t="s">
        <v>552</v>
      </c>
      <c r="L100" s="55"/>
      <c r="M100" s="55" t="s">
        <v>554</v>
      </c>
      <c r="N100" s="236"/>
      <c r="O100" s="236"/>
      <c r="P100" s="236"/>
      <c r="Q100" s="236"/>
      <c r="R100" s="236"/>
      <c r="S100" s="236"/>
    </row>
    <row r="101" spans="1:19" ht="195" x14ac:dyDescent="0.25">
      <c r="A101" s="270"/>
      <c r="B101" s="220"/>
      <c r="C101" s="230"/>
      <c r="D101" s="224"/>
      <c r="E101" s="62"/>
      <c r="F101" s="9"/>
      <c r="G101" s="9"/>
      <c r="H101" s="9"/>
      <c r="I101" s="9"/>
      <c r="J101" s="9"/>
      <c r="K101" s="55" t="s">
        <v>541</v>
      </c>
      <c r="L101" s="9"/>
      <c r="M101" s="9" t="s">
        <v>551</v>
      </c>
      <c r="N101" s="221"/>
      <c r="O101" s="221"/>
      <c r="P101" s="221"/>
      <c r="Q101" s="221"/>
      <c r="R101" s="221"/>
      <c r="S101" s="221"/>
    </row>
    <row r="102" spans="1:19" ht="218.25" customHeight="1" x14ac:dyDescent="0.25">
      <c r="A102" s="225">
        <v>2527</v>
      </c>
      <c r="B102" s="297" t="s">
        <v>461</v>
      </c>
      <c r="C102" s="92">
        <v>906</v>
      </c>
      <c r="D102" s="156" t="s">
        <v>198</v>
      </c>
      <c r="E102" s="62" t="s">
        <v>20</v>
      </c>
      <c r="F102" s="9" t="s">
        <v>335</v>
      </c>
      <c r="G102" s="9" t="s">
        <v>21</v>
      </c>
      <c r="H102" s="9"/>
      <c r="I102" s="9"/>
      <c r="J102" s="9"/>
      <c r="K102" s="55" t="s">
        <v>29</v>
      </c>
      <c r="L102" s="9"/>
      <c r="M102" s="9" t="s">
        <v>30</v>
      </c>
      <c r="N102" s="267">
        <v>57604848.280000001</v>
      </c>
      <c r="O102" s="267">
        <v>57519401.649999999</v>
      </c>
      <c r="P102" s="267">
        <v>64292319</v>
      </c>
      <c r="Q102" s="267">
        <v>64240577</v>
      </c>
      <c r="R102" s="267">
        <v>64206364</v>
      </c>
      <c r="S102" s="267">
        <v>64206364</v>
      </c>
    </row>
    <row r="103" spans="1:19" ht="138.75" customHeight="1" x14ac:dyDescent="0.25">
      <c r="A103" s="158"/>
      <c r="B103" s="298"/>
      <c r="C103" s="78"/>
      <c r="D103" s="157"/>
      <c r="E103" s="62"/>
      <c r="F103" s="9"/>
      <c r="G103" s="9"/>
      <c r="H103" s="9"/>
      <c r="I103" s="9"/>
      <c r="J103" s="9"/>
      <c r="K103" s="55" t="s">
        <v>381</v>
      </c>
      <c r="L103" s="9"/>
      <c r="M103" s="9" t="s">
        <v>382</v>
      </c>
      <c r="N103" s="277"/>
      <c r="O103" s="277"/>
      <c r="P103" s="277"/>
      <c r="Q103" s="277"/>
      <c r="R103" s="277"/>
      <c r="S103" s="277"/>
    </row>
    <row r="104" spans="1:19" s="20" customFormat="1" ht="114" x14ac:dyDescent="0.2">
      <c r="A104" s="14">
        <v>2600</v>
      </c>
      <c r="B104" s="159" t="s">
        <v>463</v>
      </c>
      <c r="C104" s="59"/>
      <c r="D104" s="60"/>
      <c r="E104" s="15"/>
      <c r="F104" s="15"/>
      <c r="G104" s="15"/>
      <c r="H104" s="15"/>
      <c r="I104" s="15"/>
      <c r="J104" s="15"/>
      <c r="K104" s="202"/>
      <c r="L104" s="15"/>
      <c r="M104" s="15"/>
      <c r="N104" s="178">
        <f t="shared" ref="N104:S104" si="17">N105+N107</f>
        <v>68894145.270000011</v>
      </c>
      <c r="O104" s="178">
        <f t="shared" si="17"/>
        <v>64991661.079999998</v>
      </c>
      <c r="P104" s="178">
        <f t="shared" si="17"/>
        <v>73693410</v>
      </c>
      <c r="Q104" s="178">
        <f t="shared" si="17"/>
        <v>74108410</v>
      </c>
      <c r="R104" s="178">
        <f t="shared" si="17"/>
        <v>30121710</v>
      </c>
      <c r="S104" s="178">
        <f t="shared" si="17"/>
        <v>30121710</v>
      </c>
    </row>
    <row r="105" spans="1:19" ht="90" x14ac:dyDescent="0.25">
      <c r="A105" s="61" t="s">
        <v>453</v>
      </c>
      <c r="B105" s="79" t="s">
        <v>524</v>
      </c>
      <c r="C105" s="77">
        <v>906</v>
      </c>
      <c r="D105" s="74" t="s">
        <v>198</v>
      </c>
      <c r="E105" s="62" t="s">
        <v>20</v>
      </c>
      <c r="F105" s="9" t="s">
        <v>334</v>
      </c>
      <c r="G105" s="9" t="s">
        <v>21</v>
      </c>
      <c r="H105" s="9" t="s">
        <v>24</v>
      </c>
      <c r="I105" s="9" t="s">
        <v>48</v>
      </c>
      <c r="J105" s="9" t="s">
        <v>26</v>
      </c>
      <c r="K105" s="55" t="s">
        <v>29</v>
      </c>
      <c r="L105" s="9"/>
      <c r="M105" s="9" t="s">
        <v>30</v>
      </c>
      <c r="N105" s="267">
        <v>8587761.3200000003</v>
      </c>
      <c r="O105" s="267">
        <v>8433445.6699999999</v>
      </c>
      <c r="P105" s="267">
        <v>10508110</v>
      </c>
      <c r="Q105" s="267">
        <v>10508110</v>
      </c>
      <c r="R105" s="267">
        <v>10508110</v>
      </c>
      <c r="S105" s="267">
        <v>10508110</v>
      </c>
    </row>
    <row r="106" spans="1:19" ht="285" x14ac:dyDescent="0.25">
      <c r="A106" s="70"/>
      <c r="B106" s="80"/>
      <c r="C106" s="71"/>
      <c r="D106" s="75"/>
      <c r="E106" s="62" t="s">
        <v>22</v>
      </c>
      <c r="F106" s="9" t="s">
        <v>48</v>
      </c>
      <c r="G106" s="9" t="s">
        <v>23</v>
      </c>
      <c r="H106" s="9" t="s">
        <v>27</v>
      </c>
      <c r="I106" s="10" t="s">
        <v>48</v>
      </c>
      <c r="J106" s="9" t="s">
        <v>28</v>
      </c>
      <c r="K106" s="55" t="s">
        <v>168</v>
      </c>
      <c r="L106" s="4"/>
      <c r="M106" s="9" t="s">
        <v>169</v>
      </c>
      <c r="N106" s="277"/>
      <c r="O106" s="277"/>
      <c r="P106" s="277"/>
      <c r="Q106" s="277"/>
      <c r="R106" s="277"/>
      <c r="S106" s="277"/>
    </row>
    <row r="107" spans="1:19" ht="409.5" x14ac:dyDescent="0.25">
      <c r="A107" s="11">
        <v>2624</v>
      </c>
      <c r="B107" s="9" t="s">
        <v>528</v>
      </c>
      <c r="C107" s="11">
        <v>906</v>
      </c>
      <c r="D107" s="18" t="s">
        <v>170</v>
      </c>
      <c r="E107" s="9" t="s">
        <v>61</v>
      </c>
      <c r="F107" s="9" t="s">
        <v>177</v>
      </c>
      <c r="G107" s="9" t="s">
        <v>63</v>
      </c>
      <c r="H107" s="9" t="s">
        <v>429</v>
      </c>
      <c r="I107" s="9" t="s">
        <v>212</v>
      </c>
      <c r="J107" s="9" t="s">
        <v>430</v>
      </c>
      <c r="K107" s="209" t="s">
        <v>431</v>
      </c>
      <c r="L107" s="4"/>
      <c r="M107" s="117" t="s">
        <v>432</v>
      </c>
      <c r="N107" s="175">
        <v>60306383.950000003</v>
      </c>
      <c r="O107" s="175">
        <v>56558215.409999996</v>
      </c>
      <c r="P107" s="175">
        <v>63185300</v>
      </c>
      <c r="Q107" s="175">
        <v>63600300</v>
      </c>
      <c r="R107" s="175">
        <v>19613600</v>
      </c>
      <c r="S107" s="175">
        <v>19613600</v>
      </c>
    </row>
    <row r="108" spans="1:19" s="20" customFormat="1" ht="42.75" x14ac:dyDescent="0.2">
      <c r="A108" s="14">
        <v>3200</v>
      </c>
      <c r="B108" s="15" t="s">
        <v>519</v>
      </c>
      <c r="C108" s="21"/>
      <c r="D108" s="23"/>
      <c r="E108" s="15"/>
      <c r="F108" s="15"/>
      <c r="G108" s="15"/>
      <c r="H108" s="15"/>
      <c r="I108" s="15"/>
      <c r="J108" s="15"/>
      <c r="K108" s="202"/>
      <c r="L108" s="15"/>
      <c r="M108" s="15"/>
      <c r="N108" s="178">
        <f t="shared" ref="N108:S108" si="18">SUM(N109:N114)</f>
        <v>74364010</v>
      </c>
      <c r="O108" s="178">
        <f t="shared" si="18"/>
        <v>67809315.219999999</v>
      </c>
      <c r="P108" s="178">
        <f t="shared" si="18"/>
        <v>89660400</v>
      </c>
      <c r="Q108" s="178">
        <f t="shared" si="18"/>
        <v>89660400</v>
      </c>
      <c r="R108" s="178">
        <f t="shared" si="18"/>
        <v>89660400</v>
      </c>
      <c r="S108" s="178">
        <f t="shared" si="18"/>
        <v>89660400</v>
      </c>
    </row>
    <row r="109" spans="1:19" ht="255" x14ac:dyDescent="0.25">
      <c r="A109" s="11">
        <v>3237</v>
      </c>
      <c r="B109" s="9" t="s">
        <v>176</v>
      </c>
      <c r="C109" s="11">
        <v>906</v>
      </c>
      <c r="D109" s="18" t="s">
        <v>170</v>
      </c>
      <c r="E109" s="9" t="s">
        <v>61</v>
      </c>
      <c r="F109" s="9" t="s">
        <v>177</v>
      </c>
      <c r="G109" s="9" t="s">
        <v>63</v>
      </c>
      <c r="H109" s="9" t="s">
        <v>178</v>
      </c>
      <c r="I109" s="9" t="s">
        <v>179</v>
      </c>
      <c r="J109" s="9" t="s">
        <v>180</v>
      </c>
      <c r="K109" s="55" t="s">
        <v>181</v>
      </c>
      <c r="L109" s="9"/>
      <c r="M109" s="9" t="s">
        <v>182</v>
      </c>
      <c r="N109" s="179">
        <v>37713600</v>
      </c>
      <c r="O109" s="179">
        <v>33365974.949999999</v>
      </c>
      <c r="P109" s="179">
        <v>43359500</v>
      </c>
      <c r="Q109" s="179">
        <v>43359500</v>
      </c>
      <c r="R109" s="179">
        <v>43359500</v>
      </c>
      <c r="S109" s="179">
        <v>43359500</v>
      </c>
    </row>
    <row r="110" spans="1:19" ht="90" x14ac:dyDescent="0.25">
      <c r="A110" s="11"/>
      <c r="B110" s="9"/>
      <c r="C110" s="11"/>
      <c r="D110" s="18"/>
      <c r="E110" s="9"/>
      <c r="F110" s="9"/>
      <c r="G110" s="9"/>
      <c r="H110" s="9"/>
      <c r="I110" s="9"/>
      <c r="J110" s="9"/>
      <c r="K110" s="204" t="s">
        <v>397</v>
      </c>
      <c r="L110" s="4"/>
      <c r="M110" s="8" t="s">
        <v>398</v>
      </c>
      <c r="N110" s="175"/>
      <c r="O110" s="175"/>
      <c r="P110" s="175"/>
      <c r="Q110" s="175"/>
      <c r="R110" s="175"/>
      <c r="S110" s="175"/>
    </row>
    <row r="111" spans="1:19" ht="405" x14ac:dyDescent="0.25">
      <c r="A111" s="11">
        <v>3236</v>
      </c>
      <c r="B111" s="9" t="s">
        <v>183</v>
      </c>
      <c r="C111" s="11">
        <v>906</v>
      </c>
      <c r="D111" s="18" t="s">
        <v>195</v>
      </c>
      <c r="E111" s="9" t="s">
        <v>61</v>
      </c>
      <c r="F111" s="9" t="s">
        <v>184</v>
      </c>
      <c r="G111" s="9" t="s">
        <v>63</v>
      </c>
      <c r="H111" s="9" t="s">
        <v>185</v>
      </c>
      <c r="I111" s="9" t="s">
        <v>179</v>
      </c>
      <c r="J111" s="9" t="s">
        <v>186</v>
      </c>
      <c r="K111" s="55" t="s">
        <v>187</v>
      </c>
      <c r="L111" s="9"/>
      <c r="M111" s="9" t="s">
        <v>188</v>
      </c>
      <c r="N111" s="176">
        <v>2943470</v>
      </c>
      <c r="O111" s="176">
        <v>1954200</v>
      </c>
      <c r="P111" s="176">
        <v>3068100</v>
      </c>
      <c r="Q111" s="176">
        <v>3068100</v>
      </c>
      <c r="R111" s="176">
        <v>3068100</v>
      </c>
      <c r="S111" s="176">
        <v>3068100</v>
      </c>
    </row>
    <row r="112" spans="1:19" ht="270" x14ac:dyDescent="0.25">
      <c r="A112" s="131">
        <v>3237</v>
      </c>
      <c r="B112" s="130" t="s">
        <v>189</v>
      </c>
      <c r="C112" s="131">
        <v>906</v>
      </c>
      <c r="D112" s="132" t="s">
        <v>122</v>
      </c>
      <c r="E112" s="130" t="s">
        <v>61</v>
      </c>
      <c r="F112" s="130" t="s">
        <v>190</v>
      </c>
      <c r="G112" s="130" t="s">
        <v>63</v>
      </c>
      <c r="H112" s="130" t="s">
        <v>191</v>
      </c>
      <c r="I112" s="130" t="s">
        <v>48</v>
      </c>
      <c r="J112" s="130" t="s">
        <v>192</v>
      </c>
      <c r="K112" s="55" t="s">
        <v>193</v>
      </c>
      <c r="L112" s="9"/>
      <c r="M112" s="9" t="s">
        <v>194</v>
      </c>
      <c r="N112" s="175">
        <v>5845000</v>
      </c>
      <c r="O112" s="175">
        <v>4847444.51</v>
      </c>
      <c r="P112" s="266">
        <v>5865700</v>
      </c>
      <c r="Q112" s="266">
        <v>5865700</v>
      </c>
      <c r="R112" s="266">
        <v>5865700</v>
      </c>
      <c r="S112" s="266">
        <v>5865700</v>
      </c>
    </row>
    <row r="113" spans="1:19" ht="210" x14ac:dyDescent="0.25">
      <c r="A113" s="11">
        <v>3237</v>
      </c>
      <c r="B113" s="9" t="s">
        <v>378</v>
      </c>
      <c r="C113" s="11">
        <v>906</v>
      </c>
      <c r="D113" s="18" t="s">
        <v>287</v>
      </c>
      <c r="E113" s="9" t="s">
        <v>61</v>
      </c>
      <c r="F113" s="9" t="s">
        <v>199</v>
      </c>
      <c r="G113" s="9" t="s">
        <v>63</v>
      </c>
      <c r="H113" s="11"/>
      <c r="I113" s="11"/>
      <c r="J113" s="11"/>
      <c r="K113" s="55" t="s">
        <v>402</v>
      </c>
      <c r="L113" s="9"/>
      <c r="M113" s="9" t="s">
        <v>403</v>
      </c>
      <c r="N113" s="179">
        <v>17250300</v>
      </c>
      <c r="O113" s="179">
        <v>17036817.27</v>
      </c>
      <c r="P113" s="179">
        <v>22418400</v>
      </c>
      <c r="Q113" s="179">
        <v>22418400</v>
      </c>
      <c r="R113" s="179">
        <v>22418400</v>
      </c>
      <c r="S113" s="179">
        <v>22418400</v>
      </c>
    </row>
    <row r="114" spans="1:19" ht="210" x14ac:dyDescent="0.25">
      <c r="A114" s="11">
        <v>3237</v>
      </c>
      <c r="B114" s="9" t="s">
        <v>361</v>
      </c>
      <c r="C114" s="11">
        <v>906</v>
      </c>
      <c r="D114" s="18" t="s">
        <v>198</v>
      </c>
      <c r="E114" s="9" t="s">
        <v>61</v>
      </c>
      <c r="F114" s="9" t="s">
        <v>199</v>
      </c>
      <c r="G114" s="9" t="s">
        <v>63</v>
      </c>
      <c r="H114" s="9" t="s">
        <v>200</v>
      </c>
      <c r="I114" s="9" t="s">
        <v>48</v>
      </c>
      <c r="J114" s="9" t="s">
        <v>28</v>
      </c>
      <c r="K114" s="55" t="s">
        <v>201</v>
      </c>
      <c r="L114" s="9"/>
      <c r="M114" s="9" t="s">
        <v>202</v>
      </c>
      <c r="N114" s="179">
        <v>10611640</v>
      </c>
      <c r="O114" s="179">
        <v>10604878.49</v>
      </c>
      <c r="P114" s="179">
        <v>14948700</v>
      </c>
      <c r="Q114" s="179">
        <v>14948700</v>
      </c>
      <c r="R114" s="179">
        <v>14948700</v>
      </c>
      <c r="S114" s="179">
        <v>14948700</v>
      </c>
    </row>
    <row r="115" spans="1:19" s="20" customFormat="1" ht="77.25" customHeight="1" x14ac:dyDescent="0.2">
      <c r="A115" s="66">
        <v>3400</v>
      </c>
      <c r="B115" s="25" t="s">
        <v>529</v>
      </c>
      <c r="C115" s="66"/>
      <c r="D115" s="60"/>
      <c r="E115" s="15"/>
      <c r="F115" s="15"/>
      <c r="G115" s="15"/>
      <c r="H115" s="25"/>
      <c r="I115" s="25"/>
      <c r="J115" s="25"/>
      <c r="K115" s="202"/>
      <c r="L115" s="15"/>
      <c r="M115" s="15"/>
      <c r="N115" s="186">
        <f t="shared" ref="N115:S115" si="19">N116+N118+N120</f>
        <v>1086049727.76</v>
      </c>
      <c r="O115" s="186">
        <f t="shared" si="19"/>
        <v>1081307731.76</v>
      </c>
      <c r="P115" s="186">
        <f t="shared" si="19"/>
        <v>1198183200</v>
      </c>
      <c r="Q115" s="186">
        <f t="shared" si="19"/>
        <v>1180071100</v>
      </c>
      <c r="R115" s="186">
        <f t="shared" si="19"/>
        <v>1180071100</v>
      </c>
      <c r="S115" s="186">
        <f t="shared" si="19"/>
        <v>1180071100</v>
      </c>
    </row>
    <row r="116" spans="1:19" ht="255" x14ac:dyDescent="0.25">
      <c r="A116" s="269">
        <v>3401</v>
      </c>
      <c r="B116" s="284" t="s">
        <v>459</v>
      </c>
      <c r="C116" s="269">
        <v>906</v>
      </c>
      <c r="D116" s="278" t="s">
        <v>170</v>
      </c>
      <c r="E116" s="9" t="s">
        <v>61</v>
      </c>
      <c r="F116" s="9" t="s">
        <v>171</v>
      </c>
      <c r="G116" s="9" t="s">
        <v>63</v>
      </c>
      <c r="H116" s="284"/>
      <c r="I116" s="284"/>
      <c r="J116" s="284"/>
      <c r="K116" s="55" t="s">
        <v>175</v>
      </c>
      <c r="L116" s="9"/>
      <c r="M116" s="9" t="s">
        <v>86</v>
      </c>
      <c r="N116" s="267">
        <f>101456791+472413899</f>
        <v>573870690</v>
      </c>
      <c r="O116" s="267">
        <f>97131391+472413899</f>
        <v>569545290</v>
      </c>
      <c r="P116" s="267">
        <f>129583200+527408900</f>
        <v>656992100</v>
      </c>
      <c r="Q116" s="267">
        <f>129583200+509296800</f>
        <v>638880000</v>
      </c>
      <c r="R116" s="267">
        <f>129583200+509296800</f>
        <v>638880000</v>
      </c>
      <c r="S116" s="267">
        <v>638880000</v>
      </c>
    </row>
    <row r="117" spans="1:19" ht="60" x14ac:dyDescent="0.25">
      <c r="A117" s="270"/>
      <c r="B117" s="288"/>
      <c r="C117" s="270"/>
      <c r="D117" s="280"/>
      <c r="E117" s="8" t="s">
        <v>172</v>
      </c>
      <c r="F117" s="9" t="s">
        <v>173</v>
      </c>
      <c r="G117" s="9" t="s">
        <v>174</v>
      </c>
      <c r="H117" s="288"/>
      <c r="I117" s="288"/>
      <c r="J117" s="288"/>
      <c r="K117" s="204"/>
      <c r="L117" s="4"/>
      <c r="M117" s="8"/>
      <c r="N117" s="277"/>
      <c r="O117" s="277"/>
      <c r="P117" s="277"/>
      <c r="Q117" s="277"/>
      <c r="R117" s="277"/>
      <c r="S117" s="277"/>
    </row>
    <row r="118" spans="1:19" ht="225" x14ac:dyDescent="0.25">
      <c r="A118" s="269">
        <v>3403</v>
      </c>
      <c r="B118" s="284" t="s">
        <v>458</v>
      </c>
      <c r="C118" s="269">
        <v>906</v>
      </c>
      <c r="D118" s="278" t="s">
        <v>195</v>
      </c>
      <c r="E118" s="9" t="s">
        <v>61</v>
      </c>
      <c r="F118" s="9" t="s">
        <v>190</v>
      </c>
      <c r="G118" s="9" t="s">
        <v>63</v>
      </c>
      <c r="H118" s="269"/>
      <c r="I118" s="269"/>
      <c r="J118" s="269"/>
      <c r="K118" s="55" t="s">
        <v>196</v>
      </c>
      <c r="L118" s="9"/>
      <c r="M118" s="9" t="s">
        <v>197</v>
      </c>
      <c r="N118" s="267">
        <f>145437220+338465710.61</f>
        <v>483902930.61000001</v>
      </c>
      <c r="O118" s="267">
        <f>145437184+338465710.61</f>
        <v>483902894.61000001</v>
      </c>
      <c r="P118" s="267">
        <f>174579900+337542200</f>
        <v>512122100</v>
      </c>
      <c r="Q118" s="267">
        <f>174579900+337542200</f>
        <v>512122100</v>
      </c>
      <c r="R118" s="267">
        <f>174579900+337542200</f>
        <v>512122100</v>
      </c>
      <c r="S118" s="267">
        <v>512122100</v>
      </c>
    </row>
    <row r="119" spans="1:19" ht="60" x14ac:dyDescent="0.25">
      <c r="A119" s="270"/>
      <c r="B119" s="288"/>
      <c r="C119" s="270"/>
      <c r="D119" s="280"/>
      <c r="E119" s="9" t="s">
        <v>172</v>
      </c>
      <c r="F119" s="9" t="s">
        <v>173</v>
      </c>
      <c r="G119" s="9" t="s">
        <v>174</v>
      </c>
      <c r="H119" s="270"/>
      <c r="I119" s="270"/>
      <c r="J119" s="270"/>
      <c r="K119" s="55"/>
      <c r="L119" s="9"/>
      <c r="M119" s="9"/>
      <c r="N119" s="277"/>
      <c r="O119" s="277"/>
      <c r="P119" s="277"/>
      <c r="Q119" s="277"/>
      <c r="R119" s="277"/>
      <c r="S119" s="277"/>
    </row>
    <row r="120" spans="1:19" ht="300" x14ac:dyDescent="0.25">
      <c r="A120" s="11">
        <v>3404</v>
      </c>
      <c r="B120" s="155" t="s">
        <v>460</v>
      </c>
      <c r="C120" s="11">
        <v>906</v>
      </c>
      <c r="D120" s="18" t="s">
        <v>285</v>
      </c>
      <c r="E120" s="9" t="s">
        <v>61</v>
      </c>
      <c r="F120" s="9" t="s">
        <v>171</v>
      </c>
      <c r="G120" s="9" t="s">
        <v>63</v>
      </c>
      <c r="H120" s="9"/>
      <c r="I120" s="9"/>
      <c r="J120" s="9"/>
      <c r="K120" s="55" t="s">
        <v>175</v>
      </c>
      <c r="L120" s="9"/>
      <c r="M120" s="9" t="s">
        <v>86</v>
      </c>
      <c r="N120" s="179">
        <v>28276107.149999999</v>
      </c>
      <c r="O120" s="179">
        <v>27859547.149999999</v>
      </c>
      <c r="P120" s="179">
        <v>29069000</v>
      </c>
      <c r="Q120" s="179">
        <v>29069000</v>
      </c>
      <c r="R120" s="179">
        <v>29069000</v>
      </c>
      <c r="S120" s="179">
        <v>29069000</v>
      </c>
    </row>
    <row r="121" spans="1:19" s="20" customFormat="1" ht="42.75" x14ac:dyDescent="0.2">
      <c r="A121" s="30"/>
      <c r="B121" s="29" t="s">
        <v>553</v>
      </c>
      <c r="C121" s="30">
        <v>909</v>
      </c>
      <c r="D121" s="31"/>
      <c r="E121" s="29"/>
      <c r="F121" s="29"/>
      <c r="G121" s="29"/>
      <c r="H121" s="29"/>
      <c r="I121" s="29"/>
      <c r="J121" s="29"/>
      <c r="K121" s="203"/>
      <c r="L121" s="29"/>
      <c r="M121" s="29"/>
      <c r="N121" s="184">
        <f t="shared" ref="N121:S121" si="20">N122+N149+N154</f>
        <v>791718184.90999997</v>
      </c>
      <c r="O121" s="184">
        <f t="shared" si="20"/>
        <v>771071998.99000001</v>
      </c>
      <c r="P121" s="184">
        <f t="shared" si="20"/>
        <v>409184824</v>
      </c>
      <c r="Q121" s="184">
        <f t="shared" si="20"/>
        <v>328027033</v>
      </c>
      <c r="R121" s="184">
        <f t="shared" si="20"/>
        <v>283890656</v>
      </c>
      <c r="S121" s="184">
        <f t="shared" si="20"/>
        <v>283890656</v>
      </c>
    </row>
    <row r="122" spans="1:19" s="20" customFormat="1" ht="57" x14ac:dyDescent="0.2">
      <c r="A122" s="82">
        <v>2500</v>
      </c>
      <c r="B122" s="90" t="s">
        <v>462</v>
      </c>
      <c r="C122" s="15"/>
      <c r="D122" s="23"/>
      <c r="E122" s="15"/>
      <c r="F122" s="15"/>
      <c r="G122" s="15"/>
      <c r="H122" s="15"/>
      <c r="I122" s="15"/>
      <c r="J122" s="15"/>
      <c r="K122" s="202"/>
      <c r="L122" s="15"/>
      <c r="M122" s="15"/>
      <c r="N122" s="178">
        <f t="shared" ref="N122:S122" si="21">N123+N126+N131+N133+N135+N137+N139+N142+N145</f>
        <v>736610798.77999997</v>
      </c>
      <c r="O122" s="178">
        <f t="shared" si="21"/>
        <v>724537467.03999996</v>
      </c>
      <c r="P122" s="178">
        <f t="shared" si="21"/>
        <v>347862022</v>
      </c>
      <c r="Q122" s="178">
        <f t="shared" si="21"/>
        <v>266790431</v>
      </c>
      <c r="R122" s="178">
        <f t="shared" si="21"/>
        <v>222654054</v>
      </c>
      <c r="S122" s="178">
        <f t="shared" si="21"/>
        <v>222654054</v>
      </c>
    </row>
    <row r="123" spans="1:19" ht="90" x14ac:dyDescent="0.25">
      <c r="A123" s="269">
        <v>2505</v>
      </c>
      <c r="B123" s="284" t="s">
        <v>206</v>
      </c>
      <c r="C123" s="269">
        <v>909</v>
      </c>
      <c r="D123" s="278" t="s">
        <v>399</v>
      </c>
      <c r="E123" s="134" t="s">
        <v>20</v>
      </c>
      <c r="F123" s="134" t="s">
        <v>208</v>
      </c>
      <c r="G123" s="134" t="s">
        <v>90</v>
      </c>
      <c r="H123" s="333" t="s">
        <v>211</v>
      </c>
      <c r="I123" s="134" t="s">
        <v>212</v>
      </c>
      <c r="J123" s="134" t="s">
        <v>213</v>
      </c>
      <c r="K123" s="55" t="s">
        <v>29</v>
      </c>
      <c r="L123" s="9" t="s">
        <v>214</v>
      </c>
      <c r="M123" s="9" t="s">
        <v>37</v>
      </c>
      <c r="N123" s="267">
        <f>251581.25+5959505+483711.6+135901.2+32721.91</f>
        <v>6863420.96</v>
      </c>
      <c r="O123" s="267">
        <f>32721.91+251581.25+483711.6+135901.2</f>
        <v>903915.96</v>
      </c>
      <c r="P123" s="267">
        <f>300000+500000+520000</f>
        <v>1320000</v>
      </c>
      <c r="Q123" s="267">
        <v>520000</v>
      </c>
      <c r="R123" s="267">
        <v>520000</v>
      </c>
      <c r="S123" s="267">
        <v>520000</v>
      </c>
    </row>
    <row r="124" spans="1:19" ht="75" x14ac:dyDescent="0.25">
      <c r="A124" s="295"/>
      <c r="B124" s="291"/>
      <c r="C124" s="295"/>
      <c r="D124" s="296"/>
      <c r="E124" s="145"/>
      <c r="F124" s="145"/>
      <c r="G124" s="145"/>
      <c r="H124" s="334"/>
      <c r="I124" s="145"/>
      <c r="J124" s="145"/>
      <c r="K124" s="55" t="s">
        <v>436</v>
      </c>
      <c r="L124" s="9"/>
      <c r="M124" s="9" t="s">
        <v>435</v>
      </c>
      <c r="N124" s="268"/>
      <c r="O124" s="268"/>
      <c r="P124" s="268"/>
      <c r="Q124" s="268"/>
      <c r="R124" s="268"/>
      <c r="S124" s="268"/>
    </row>
    <row r="125" spans="1:19" ht="90" x14ac:dyDescent="0.25">
      <c r="A125" s="295"/>
      <c r="B125" s="291"/>
      <c r="C125" s="295"/>
      <c r="D125" s="279"/>
      <c r="E125" s="135" t="s">
        <v>209</v>
      </c>
      <c r="F125" s="135" t="s">
        <v>210</v>
      </c>
      <c r="G125" s="135" t="s">
        <v>186</v>
      </c>
      <c r="H125" s="135"/>
      <c r="I125" s="135"/>
      <c r="J125" s="135"/>
      <c r="K125" s="55"/>
      <c r="L125" s="9"/>
      <c r="M125" s="9"/>
      <c r="N125" s="268"/>
      <c r="O125" s="268"/>
      <c r="P125" s="277"/>
      <c r="Q125" s="277"/>
      <c r="R125" s="268"/>
      <c r="S125" s="268"/>
    </row>
    <row r="126" spans="1:19" ht="135" x14ac:dyDescent="0.25">
      <c r="A126" s="269">
        <v>2507</v>
      </c>
      <c r="B126" s="284" t="s">
        <v>530</v>
      </c>
      <c r="C126" s="269">
        <v>909</v>
      </c>
      <c r="D126" s="278" t="s">
        <v>216</v>
      </c>
      <c r="E126" s="9" t="s">
        <v>217</v>
      </c>
      <c r="F126" s="9" t="s">
        <v>218</v>
      </c>
      <c r="G126" s="9" t="s">
        <v>219</v>
      </c>
      <c r="H126" s="9" t="s">
        <v>220</v>
      </c>
      <c r="I126" s="9" t="s">
        <v>48</v>
      </c>
      <c r="J126" s="9" t="s">
        <v>221</v>
      </c>
      <c r="K126" s="55" t="s">
        <v>29</v>
      </c>
      <c r="L126" s="9" t="s">
        <v>226</v>
      </c>
      <c r="M126" s="9" t="s">
        <v>30</v>
      </c>
      <c r="N126" s="267">
        <f>380863634.58+150000+50000</f>
        <v>381063634.57999998</v>
      </c>
      <c r="O126" s="267">
        <f>378862129.32+150000+50000</f>
        <v>379062129.31999999</v>
      </c>
      <c r="P126" s="267">
        <v>94840982</v>
      </c>
      <c r="Q126" s="267">
        <v>86740982</v>
      </c>
      <c r="R126" s="267">
        <v>86740982</v>
      </c>
      <c r="S126" s="267">
        <v>86740982</v>
      </c>
    </row>
    <row r="127" spans="1:19" ht="60" x14ac:dyDescent="0.25">
      <c r="A127" s="295"/>
      <c r="B127" s="291"/>
      <c r="C127" s="295"/>
      <c r="D127" s="279"/>
      <c r="E127" s="9"/>
      <c r="F127" s="9"/>
      <c r="G127" s="9"/>
      <c r="H127" s="9"/>
      <c r="I127" s="9"/>
      <c r="J127" s="9"/>
      <c r="K127" s="55" t="s">
        <v>224</v>
      </c>
      <c r="L127" s="9"/>
      <c r="M127" s="9" t="s">
        <v>225</v>
      </c>
      <c r="N127" s="268"/>
      <c r="O127" s="268"/>
      <c r="P127" s="268"/>
      <c r="Q127" s="268"/>
      <c r="R127" s="268"/>
      <c r="S127" s="268"/>
    </row>
    <row r="128" spans="1:19" ht="105" x14ac:dyDescent="0.25">
      <c r="A128" s="295"/>
      <c r="B128" s="291"/>
      <c r="C128" s="295"/>
      <c r="D128" s="279"/>
      <c r="E128" s="9"/>
      <c r="F128" s="9"/>
      <c r="G128" s="9"/>
      <c r="H128" s="9"/>
      <c r="I128" s="9"/>
      <c r="J128" s="9"/>
      <c r="K128" s="55" t="s">
        <v>222</v>
      </c>
      <c r="L128" s="9"/>
      <c r="M128" s="9" t="s">
        <v>223</v>
      </c>
      <c r="N128" s="268"/>
      <c r="O128" s="268"/>
      <c r="P128" s="268"/>
      <c r="Q128" s="268"/>
      <c r="R128" s="268"/>
      <c r="S128" s="268"/>
    </row>
    <row r="129" spans="1:20" ht="150" x14ac:dyDescent="0.25">
      <c r="A129" s="270"/>
      <c r="B129" s="288"/>
      <c r="C129" s="270"/>
      <c r="D129" s="280"/>
      <c r="E129" s="9"/>
      <c r="F129" s="9"/>
      <c r="G129" s="9"/>
      <c r="H129" s="9"/>
      <c r="I129" s="9"/>
      <c r="J129" s="9"/>
      <c r="K129" s="55" t="s">
        <v>581</v>
      </c>
      <c r="L129" s="55"/>
      <c r="M129" s="55" t="s">
        <v>582</v>
      </c>
      <c r="N129" s="277"/>
      <c r="O129" s="277"/>
      <c r="P129" s="277"/>
      <c r="Q129" s="277"/>
      <c r="R129" s="277"/>
      <c r="S129" s="277"/>
    </row>
    <row r="130" spans="1:20" ht="75" x14ac:dyDescent="0.25">
      <c r="A130" s="194"/>
      <c r="B130" s="196"/>
      <c r="C130" s="194"/>
      <c r="D130" s="195"/>
      <c r="E130" s="9"/>
      <c r="F130" s="9"/>
      <c r="G130" s="9"/>
      <c r="H130" s="9"/>
      <c r="I130" s="9"/>
      <c r="J130" s="9"/>
      <c r="K130" s="55" t="s">
        <v>583</v>
      </c>
      <c r="L130" s="9"/>
      <c r="M130" s="9" t="s">
        <v>512</v>
      </c>
      <c r="N130" s="193"/>
      <c r="O130" s="193"/>
      <c r="P130" s="193"/>
      <c r="Q130" s="193"/>
      <c r="R130" s="193"/>
      <c r="S130" s="193"/>
    </row>
    <row r="131" spans="1:20" ht="240" x14ac:dyDescent="0.25">
      <c r="A131" s="269">
        <v>2508</v>
      </c>
      <c r="B131" s="284" t="s">
        <v>38</v>
      </c>
      <c r="C131" s="269">
        <v>909</v>
      </c>
      <c r="D131" s="278" t="s">
        <v>111</v>
      </c>
      <c r="E131" s="9" t="s">
        <v>20</v>
      </c>
      <c r="F131" s="9" t="s">
        <v>227</v>
      </c>
      <c r="G131" s="9" t="s">
        <v>90</v>
      </c>
      <c r="H131" s="9"/>
      <c r="I131" s="9"/>
      <c r="J131" s="9"/>
      <c r="K131" s="55" t="s">
        <v>451</v>
      </c>
      <c r="L131" s="9"/>
      <c r="M131" s="9" t="s">
        <v>452</v>
      </c>
      <c r="N131" s="289">
        <f>53616676-2700805.96-1530000</f>
        <v>49385870.039999999</v>
      </c>
      <c r="O131" s="289">
        <f>49653240.74-2700805.96-430000</f>
        <v>46522434.780000001</v>
      </c>
      <c r="P131" s="267">
        <v>67939220</v>
      </c>
      <c r="Q131" s="267">
        <v>53943130</v>
      </c>
      <c r="R131" s="267">
        <v>2308000</v>
      </c>
      <c r="S131" s="267">
        <v>2308000</v>
      </c>
    </row>
    <row r="132" spans="1:20" ht="45" x14ac:dyDescent="0.25">
      <c r="A132" s="270"/>
      <c r="B132" s="288"/>
      <c r="C132" s="270"/>
      <c r="D132" s="280"/>
      <c r="E132" s="9"/>
      <c r="F132" s="9"/>
      <c r="G132" s="9"/>
      <c r="H132" s="9"/>
      <c r="I132" s="9"/>
      <c r="J132" s="9"/>
      <c r="K132" s="55" t="s">
        <v>29</v>
      </c>
      <c r="L132" s="9" t="s">
        <v>113</v>
      </c>
      <c r="M132" s="9" t="s">
        <v>30</v>
      </c>
      <c r="N132" s="290"/>
      <c r="O132" s="290"/>
      <c r="P132" s="277"/>
      <c r="Q132" s="277"/>
      <c r="R132" s="277"/>
      <c r="S132" s="277"/>
    </row>
    <row r="133" spans="1:20" ht="225" x14ac:dyDescent="0.25">
      <c r="A133" s="269">
        <v>2511</v>
      </c>
      <c r="B133" s="284" t="s">
        <v>228</v>
      </c>
      <c r="C133" s="269">
        <v>909</v>
      </c>
      <c r="D133" s="278" t="s">
        <v>229</v>
      </c>
      <c r="E133" s="9" t="s">
        <v>20</v>
      </c>
      <c r="F133" s="9" t="s">
        <v>230</v>
      </c>
      <c r="G133" s="9" t="s">
        <v>90</v>
      </c>
      <c r="H133" s="9" t="s">
        <v>231</v>
      </c>
      <c r="I133" s="9" t="s">
        <v>48</v>
      </c>
      <c r="J133" s="9" t="s">
        <v>232</v>
      </c>
      <c r="K133" s="55" t="s">
        <v>236</v>
      </c>
      <c r="L133" s="9"/>
      <c r="M133" s="9" t="s">
        <v>237</v>
      </c>
      <c r="N133" s="267">
        <v>62921020</v>
      </c>
      <c r="O133" s="267">
        <v>62921000</v>
      </c>
      <c r="P133" s="267">
        <v>70720720</v>
      </c>
      <c r="Q133" s="267">
        <v>57244519</v>
      </c>
      <c r="R133" s="267">
        <v>64720472</v>
      </c>
      <c r="S133" s="267">
        <v>64720472</v>
      </c>
    </row>
    <row r="134" spans="1:20" ht="75" x14ac:dyDescent="0.25">
      <c r="A134" s="270"/>
      <c r="B134" s="288"/>
      <c r="C134" s="270"/>
      <c r="D134" s="280"/>
      <c r="E134" s="9"/>
      <c r="F134" s="9"/>
      <c r="G134" s="9"/>
      <c r="H134" s="9" t="s">
        <v>233</v>
      </c>
      <c r="I134" s="9" t="s">
        <v>234</v>
      </c>
      <c r="J134" s="9" t="s">
        <v>235</v>
      </c>
      <c r="K134" s="55" t="s">
        <v>29</v>
      </c>
      <c r="L134" s="9" t="s">
        <v>469</v>
      </c>
      <c r="M134" s="9" t="s">
        <v>30</v>
      </c>
      <c r="N134" s="277"/>
      <c r="O134" s="277"/>
      <c r="P134" s="277"/>
      <c r="Q134" s="277"/>
      <c r="R134" s="277"/>
      <c r="S134" s="277"/>
    </row>
    <row r="135" spans="1:20" ht="45" x14ac:dyDescent="0.25">
      <c r="A135" s="269">
        <v>2529</v>
      </c>
      <c r="B135" s="284" t="s">
        <v>238</v>
      </c>
      <c r="C135" s="269">
        <v>909</v>
      </c>
      <c r="D135" s="278" t="s">
        <v>207</v>
      </c>
      <c r="E135" s="284" t="s">
        <v>20</v>
      </c>
      <c r="F135" s="269" t="s">
        <v>239</v>
      </c>
      <c r="G135" s="286" t="s">
        <v>90</v>
      </c>
      <c r="H135" s="269"/>
      <c r="I135" s="269"/>
      <c r="J135" s="269"/>
      <c r="K135" s="55" t="s">
        <v>29</v>
      </c>
      <c r="L135" s="9" t="s">
        <v>165</v>
      </c>
      <c r="M135" s="9" t="s">
        <v>30</v>
      </c>
      <c r="N135" s="267">
        <v>8902000</v>
      </c>
      <c r="O135" s="267">
        <v>8902000</v>
      </c>
      <c r="P135" s="267">
        <v>9383000</v>
      </c>
      <c r="Q135" s="267">
        <v>9383000</v>
      </c>
      <c r="R135" s="267">
        <v>9383000</v>
      </c>
      <c r="S135" s="267">
        <v>9383000</v>
      </c>
    </row>
    <row r="136" spans="1:20" ht="225" x14ac:dyDescent="0.25">
      <c r="A136" s="295"/>
      <c r="B136" s="291"/>
      <c r="C136" s="295"/>
      <c r="D136" s="279"/>
      <c r="E136" s="291"/>
      <c r="F136" s="295"/>
      <c r="G136" s="287"/>
      <c r="H136" s="295"/>
      <c r="I136" s="295"/>
      <c r="J136" s="295"/>
      <c r="K136" s="55" t="s">
        <v>240</v>
      </c>
      <c r="L136" s="55"/>
      <c r="M136" s="55" t="s">
        <v>237</v>
      </c>
      <c r="N136" s="268"/>
      <c r="O136" s="268"/>
      <c r="P136" s="268"/>
      <c r="Q136" s="268"/>
      <c r="R136" s="268"/>
      <c r="S136" s="268"/>
    </row>
    <row r="137" spans="1:20" ht="45" x14ac:dyDescent="0.25">
      <c r="A137" s="269">
        <v>2536</v>
      </c>
      <c r="B137" s="284" t="s">
        <v>241</v>
      </c>
      <c r="C137" s="269">
        <v>909</v>
      </c>
      <c r="D137" s="278" t="s">
        <v>250</v>
      </c>
      <c r="E137" s="284" t="s">
        <v>20</v>
      </c>
      <c r="F137" s="284" t="s">
        <v>242</v>
      </c>
      <c r="G137" s="292" t="s">
        <v>90</v>
      </c>
      <c r="H137" s="284" t="s">
        <v>243</v>
      </c>
      <c r="I137" s="284" t="s">
        <v>245</v>
      </c>
      <c r="J137" s="284" t="s">
        <v>244</v>
      </c>
      <c r="K137" s="55" t="s">
        <v>29</v>
      </c>
      <c r="L137" s="9" t="s">
        <v>248</v>
      </c>
      <c r="M137" s="9" t="s">
        <v>30</v>
      </c>
      <c r="N137" s="267">
        <v>58599</v>
      </c>
      <c r="O137" s="267">
        <v>58599</v>
      </c>
      <c r="P137" s="267">
        <v>36000</v>
      </c>
      <c r="Q137" s="267">
        <v>36000</v>
      </c>
      <c r="R137" s="267">
        <v>36000</v>
      </c>
      <c r="S137" s="267">
        <v>36000</v>
      </c>
    </row>
    <row r="138" spans="1:20" ht="120" x14ac:dyDescent="0.25">
      <c r="A138" s="295"/>
      <c r="B138" s="291"/>
      <c r="C138" s="295"/>
      <c r="D138" s="279"/>
      <c r="E138" s="291"/>
      <c r="F138" s="291"/>
      <c r="G138" s="293"/>
      <c r="H138" s="291"/>
      <c r="I138" s="291"/>
      <c r="J138" s="291"/>
      <c r="K138" s="55" t="s">
        <v>246</v>
      </c>
      <c r="L138" s="9"/>
      <c r="M138" s="9" t="s">
        <v>247</v>
      </c>
      <c r="N138" s="268"/>
      <c r="O138" s="268"/>
      <c r="P138" s="268"/>
      <c r="Q138" s="268"/>
      <c r="R138" s="268"/>
      <c r="S138" s="268"/>
    </row>
    <row r="139" spans="1:20" ht="90" x14ac:dyDescent="0.25">
      <c r="A139" s="269">
        <v>2538</v>
      </c>
      <c r="B139" s="284" t="s">
        <v>249</v>
      </c>
      <c r="C139" s="269">
        <v>909</v>
      </c>
      <c r="D139" s="278" t="s">
        <v>250</v>
      </c>
      <c r="E139" s="9" t="s">
        <v>20</v>
      </c>
      <c r="F139" s="9" t="s">
        <v>251</v>
      </c>
      <c r="G139" s="16" t="s">
        <v>90</v>
      </c>
      <c r="H139" s="9" t="s">
        <v>255</v>
      </c>
      <c r="I139" s="9" t="s">
        <v>48</v>
      </c>
      <c r="J139" s="9" t="s">
        <v>256</v>
      </c>
      <c r="K139" s="55" t="s">
        <v>29</v>
      </c>
      <c r="L139" s="9" t="s">
        <v>259</v>
      </c>
      <c r="M139" s="9" t="s">
        <v>30</v>
      </c>
      <c r="N139" s="317">
        <f>2499216.33+638090</f>
        <v>3137306.33</v>
      </c>
      <c r="O139" s="317">
        <f>2499216.33+638090</f>
        <v>3137306.33</v>
      </c>
      <c r="P139" s="343">
        <v>3000000</v>
      </c>
      <c r="Q139" s="267">
        <v>3000000</v>
      </c>
      <c r="R139" s="267">
        <v>3000000</v>
      </c>
      <c r="S139" s="343">
        <v>3000000</v>
      </c>
      <c r="T139" s="192"/>
    </row>
    <row r="140" spans="1:20" ht="120" x14ac:dyDescent="0.25">
      <c r="A140" s="295"/>
      <c r="B140" s="291"/>
      <c r="C140" s="295"/>
      <c r="D140" s="279"/>
      <c r="E140" s="9"/>
      <c r="F140" s="9"/>
      <c r="G140" s="16"/>
      <c r="H140" s="9"/>
      <c r="I140" s="9"/>
      <c r="J140" s="9"/>
      <c r="K140" s="55" t="s">
        <v>257</v>
      </c>
      <c r="L140" s="9"/>
      <c r="M140" s="9" t="s">
        <v>258</v>
      </c>
      <c r="N140" s="318"/>
      <c r="O140" s="318"/>
      <c r="P140" s="344"/>
      <c r="Q140" s="268"/>
      <c r="R140" s="268"/>
      <c r="S140" s="344"/>
      <c r="T140" s="192"/>
    </row>
    <row r="141" spans="1:20" ht="90" x14ac:dyDescent="0.25">
      <c r="A141" s="270"/>
      <c r="B141" s="288"/>
      <c r="C141" s="270"/>
      <c r="D141" s="280"/>
      <c r="E141" s="9" t="s">
        <v>252</v>
      </c>
      <c r="F141" s="9" t="s">
        <v>253</v>
      </c>
      <c r="G141" s="9" t="s">
        <v>254</v>
      </c>
      <c r="H141" s="9"/>
      <c r="I141" s="9"/>
      <c r="J141" s="9"/>
      <c r="K141" s="55" t="s">
        <v>584</v>
      </c>
      <c r="L141" s="55"/>
      <c r="M141" s="254" t="s">
        <v>513</v>
      </c>
      <c r="N141" s="319"/>
      <c r="O141" s="319"/>
      <c r="P141" s="345"/>
      <c r="Q141" s="277"/>
      <c r="R141" s="277"/>
      <c r="S141" s="345"/>
      <c r="T141" s="192"/>
    </row>
    <row r="142" spans="1:20" ht="90" x14ac:dyDescent="0.25">
      <c r="A142" s="269">
        <v>2539</v>
      </c>
      <c r="B142" s="284" t="s">
        <v>531</v>
      </c>
      <c r="C142" s="269">
        <v>909</v>
      </c>
      <c r="D142" s="278" t="s">
        <v>406</v>
      </c>
      <c r="E142" s="9" t="s">
        <v>20</v>
      </c>
      <c r="F142" s="9" t="s">
        <v>260</v>
      </c>
      <c r="G142" s="16" t="s">
        <v>90</v>
      </c>
      <c r="H142" s="9" t="s">
        <v>267</v>
      </c>
      <c r="I142" s="9" t="s">
        <v>48</v>
      </c>
      <c r="J142" s="9" t="s">
        <v>268</v>
      </c>
      <c r="K142" s="55" t="s">
        <v>29</v>
      </c>
      <c r="L142" s="9" t="s">
        <v>269</v>
      </c>
      <c r="M142" s="9" t="s">
        <v>30</v>
      </c>
      <c r="N142" s="267">
        <v>4797979.8</v>
      </c>
      <c r="O142" s="267">
        <v>4707068.22</v>
      </c>
      <c r="P142" s="267">
        <v>150000</v>
      </c>
      <c r="Q142" s="267"/>
      <c r="R142" s="267"/>
      <c r="S142" s="267">
        <v>0</v>
      </c>
    </row>
    <row r="143" spans="1:20" ht="120" x14ac:dyDescent="0.25">
      <c r="A143" s="295"/>
      <c r="B143" s="291"/>
      <c r="C143" s="295"/>
      <c r="D143" s="279"/>
      <c r="E143" s="9" t="s">
        <v>261</v>
      </c>
      <c r="F143" s="9" t="s">
        <v>262</v>
      </c>
      <c r="G143" s="9" t="s">
        <v>263</v>
      </c>
      <c r="H143" s="9"/>
      <c r="I143" s="9"/>
      <c r="J143" s="9"/>
      <c r="K143" s="55" t="s">
        <v>270</v>
      </c>
      <c r="L143" s="9"/>
      <c r="M143" s="9" t="s">
        <v>271</v>
      </c>
      <c r="N143" s="268"/>
      <c r="O143" s="268"/>
      <c r="P143" s="268"/>
      <c r="Q143" s="268"/>
      <c r="R143" s="268"/>
      <c r="S143" s="268"/>
    </row>
    <row r="144" spans="1:20" ht="60" x14ac:dyDescent="0.25">
      <c r="A144" s="270"/>
      <c r="B144" s="288"/>
      <c r="C144" s="270"/>
      <c r="D144" s="280"/>
      <c r="E144" s="9" t="s">
        <v>264</v>
      </c>
      <c r="F144" s="9" t="s">
        <v>265</v>
      </c>
      <c r="G144" s="9" t="s">
        <v>266</v>
      </c>
      <c r="H144" s="9"/>
      <c r="I144" s="9"/>
      <c r="J144" s="9"/>
      <c r="K144" s="55"/>
      <c r="L144" s="9"/>
      <c r="M144" s="9"/>
      <c r="N144" s="277"/>
      <c r="O144" s="277"/>
      <c r="P144" s="277"/>
      <c r="Q144" s="277"/>
      <c r="R144" s="277"/>
      <c r="S144" s="277"/>
    </row>
    <row r="145" spans="1:19" ht="90" x14ac:dyDescent="0.25">
      <c r="A145" s="269" t="s">
        <v>455</v>
      </c>
      <c r="B145" s="284" t="s">
        <v>532</v>
      </c>
      <c r="C145" s="269">
        <v>909</v>
      </c>
      <c r="D145" s="278" t="s">
        <v>250</v>
      </c>
      <c r="E145" s="9" t="s">
        <v>20</v>
      </c>
      <c r="F145" s="9" t="s">
        <v>273</v>
      </c>
      <c r="G145" s="9" t="s">
        <v>90</v>
      </c>
      <c r="H145" s="9"/>
      <c r="I145" s="9"/>
      <c r="J145" s="9"/>
      <c r="K145" s="55" t="s">
        <v>29</v>
      </c>
      <c r="L145" s="9" t="s">
        <v>274</v>
      </c>
      <c r="M145" s="9" t="s">
        <v>30</v>
      </c>
      <c r="N145" s="267">
        <f>218387468.44-N139+2700805.96+1530000</f>
        <v>219480968.06999999</v>
      </c>
      <c r="O145" s="267">
        <f>218329513.8-O139+2700805.96+430000</f>
        <v>218323013.43000001</v>
      </c>
      <c r="P145" s="267">
        <f>103508100-P139-P137</f>
        <v>100472100</v>
      </c>
      <c r="Q145" s="267">
        <f>58958800-Q139-Q137</f>
        <v>55922800</v>
      </c>
      <c r="R145" s="267">
        <f>58981600-R139-R137</f>
        <v>55945600</v>
      </c>
      <c r="S145" s="267">
        <f>58981600-S139-S137</f>
        <v>55945600</v>
      </c>
    </row>
    <row r="146" spans="1:19" ht="126" customHeight="1" x14ac:dyDescent="0.25">
      <c r="A146" s="295"/>
      <c r="B146" s="291"/>
      <c r="C146" s="295"/>
      <c r="D146" s="279"/>
      <c r="E146" s="9"/>
      <c r="F146" s="9"/>
      <c r="G146" s="9"/>
      <c r="H146" s="9"/>
      <c r="I146" s="9"/>
      <c r="J146" s="9"/>
      <c r="K146" s="149" t="s">
        <v>433</v>
      </c>
      <c r="L146" s="139"/>
      <c r="M146" s="139" t="s">
        <v>434</v>
      </c>
      <c r="N146" s="268"/>
      <c r="O146" s="268"/>
      <c r="P146" s="268"/>
      <c r="Q146" s="268"/>
      <c r="R146" s="268"/>
      <c r="S146" s="268"/>
    </row>
    <row r="147" spans="1:19" ht="105" x14ac:dyDescent="0.25">
      <c r="A147" s="141"/>
      <c r="B147" s="143"/>
      <c r="C147" s="141"/>
      <c r="D147" s="142"/>
      <c r="E147" s="9"/>
      <c r="F147" s="9"/>
      <c r="G147" s="9"/>
      <c r="H147" s="9"/>
      <c r="I147" s="9"/>
      <c r="J147" s="9"/>
      <c r="K147" s="149" t="s">
        <v>585</v>
      </c>
      <c r="L147" s="149"/>
      <c r="M147" s="265" t="s">
        <v>586</v>
      </c>
      <c r="N147" s="174"/>
      <c r="O147" s="174"/>
      <c r="P147" s="174"/>
      <c r="Q147" s="174"/>
      <c r="R147" s="174"/>
      <c r="S147" s="174"/>
    </row>
    <row r="148" spans="1:19" ht="105" x14ac:dyDescent="0.25">
      <c r="A148" s="141"/>
      <c r="B148" s="143"/>
      <c r="C148" s="141"/>
      <c r="D148" s="142"/>
      <c r="E148" s="9"/>
      <c r="F148" s="9"/>
      <c r="G148" s="9"/>
      <c r="H148" s="9"/>
      <c r="I148" s="9"/>
      <c r="J148" s="9"/>
      <c r="K148" s="149" t="s">
        <v>587</v>
      </c>
      <c r="L148" s="149"/>
      <c r="M148" s="265" t="s">
        <v>588</v>
      </c>
      <c r="N148" s="174"/>
      <c r="O148" s="174"/>
      <c r="P148" s="174"/>
      <c r="Q148" s="174"/>
      <c r="R148" s="174"/>
      <c r="S148" s="174"/>
    </row>
    <row r="149" spans="1:19" s="20" customFormat="1" ht="114" x14ac:dyDescent="0.2">
      <c r="A149" s="66">
        <v>2600</v>
      </c>
      <c r="B149" s="25" t="s">
        <v>463</v>
      </c>
      <c r="C149" s="15"/>
      <c r="D149" s="23"/>
      <c r="E149" s="15"/>
      <c r="F149" s="15"/>
      <c r="G149" s="15"/>
      <c r="H149" s="15"/>
      <c r="I149" s="15"/>
      <c r="J149" s="15"/>
      <c r="K149" s="202"/>
      <c r="L149" s="15"/>
      <c r="M149" s="15"/>
      <c r="N149" s="178">
        <f t="shared" ref="N149:S149" si="22">N150+N152</f>
        <v>32866326.130000003</v>
      </c>
      <c r="O149" s="178">
        <f t="shared" si="22"/>
        <v>32835184.119999997</v>
      </c>
      <c r="P149" s="178">
        <f t="shared" si="22"/>
        <v>44675702</v>
      </c>
      <c r="Q149" s="178">
        <f t="shared" si="22"/>
        <v>44675702</v>
      </c>
      <c r="R149" s="178">
        <f t="shared" si="22"/>
        <v>44675702</v>
      </c>
      <c r="S149" s="178">
        <f t="shared" si="22"/>
        <v>44675702</v>
      </c>
    </row>
    <row r="150" spans="1:19" ht="90" x14ac:dyDescent="0.25">
      <c r="A150" s="269" t="s">
        <v>453</v>
      </c>
      <c r="B150" s="284" t="s">
        <v>533</v>
      </c>
      <c r="C150" s="269">
        <v>909</v>
      </c>
      <c r="D150" s="278" t="s">
        <v>203</v>
      </c>
      <c r="E150" s="9" t="s">
        <v>20</v>
      </c>
      <c r="F150" s="9" t="s">
        <v>33</v>
      </c>
      <c r="G150" s="8" t="s">
        <v>21</v>
      </c>
      <c r="H150" s="9" t="s">
        <v>24</v>
      </c>
      <c r="I150" s="10" t="s">
        <v>25</v>
      </c>
      <c r="J150" s="8" t="s">
        <v>26</v>
      </c>
      <c r="K150" s="55" t="s">
        <v>29</v>
      </c>
      <c r="L150" s="4"/>
      <c r="M150" s="9" t="s">
        <v>30</v>
      </c>
      <c r="N150" s="289">
        <f>11539376.31-150000</f>
        <v>11389376.310000001</v>
      </c>
      <c r="O150" s="289">
        <f>11513745.12-150000</f>
        <v>11363745.119999999</v>
      </c>
      <c r="P150" s="267">
        <v>11753644</v>
      </c>
      <c r="Q150" s="267">
        <v>11753644</v>
      </c>
      <c r="R150" s="267">
        <v>11753644</v>
      </c>
      <c r="S150" s="267">
        <v>11753644</v>
      </c>
    </row>
    <row r="151" spans="1:19" ht="285" x14ac:dyDescent="0.25">
      <c r="A151" s="270"/>
      <c r="B151" s="288"/>
      <c r="C151" s="270"/>
      <c r="D151" s="280"/>
      <c r="E151" s="8" t="s">
        <v>22</v>
      </c>
      <c r="F151" s="6" t="s">
        <v>25</v>
      </c>
      <c r="G151" s="8" t="s">
        <v>23</v>
      </c>
      <c r="H151" s="9" t="s">
        <v>27</v>
      </c>
      <c r="I151" s="10" t="s">
        <v>25</v>
      </c>
      <c r="J151" s="9" t="s">
        <v>28</v>
      </c>
      <c r="K151" s="55" t="s">
        <v>416</v>
      </c>
      <c r="L151" s="9"/>
      <c r="M151" s="9" t="s">
        <v>417</v>
      </c>
      <c r="N151" s="290"/>
      <c r="O151" s="290"/>
      <c r="P151" s="277"/>
      <c r="Q151" s="277"/>
      <c r="R151" s="277"/>
      <c r="S151" s="277"/>
    </row>
    <row r="152" spans="1:19" ht="90" x14ac:dyDescent="0.25">
      <c r="A152" s="269">
        <v>2608</v>
      </c>
      <c r="B152" s="284" t="s">
        <v>357</v>
      </c>
      <c r="C152" s="269">
        <v>909</v>
      </c>
      <c r="D152" s="278" t="s">
        <v>203</v>
      </c>
      <c r="E152" s="9" t="s">
        <v>20</v>
      </c>
      <c r="F152" s="9" t="s">
        <v>35</v>
      </c>
      <c r="G152" s="9" t="s">
        <v>21</v>
      </c>
      <c r="H152" s="12"/>
      <c r="I152" s="9"/>
      <c r="J152" s="9"/>
      <c r="K152" s="205" t="s">
        <v>204</v>
      </c>
      <c r="L152" s="9"/>
      <c r="M152" s="9" t="s">
        <v>205</v>
      </c>
      <c r="N152" s="267">
        <f>21526949.82-50000</f>
        <v>21476949.82</v>
      </c>
      <c r="O152" s="267">
        <f>21521439-50000</f>
        <v>21471439</v>
      </c>
      <c r="P152" s="346">
        <v>32922058</v>
      </c>
      <c r="Q152" s="267">
        <v>32922058</v>
      </c>
      <c r="R152" s="267">
        <v>32922058</v>
      </c>
      <c r="S152" s="267">
        <v>32922058</v>
      </c>
    </row>
    <row r="153" spans="1:19" ht="30" x14ac:dyDescent="0.25">
      <c r="A153" s="270"/>
      <c r="B153" s="288"/>
      <c r="C153" s="270"/>
      <c r="D153" s="280"/>
      <c r="E153" s="9"/>
      <c r="F153" s="9"/>
      <c r="G153" s="9"/>
      <c r="H153" s="9"/>
      <c r="I153" s="9"/>
      <c r="J153" s="9"/>
      <c r="K153" s="55" t="s">
        <v>29</v>
      </c>
      <c r="L153" s="6" t="s">
        <v>36</v>
      </c>
      <c r="M153" s="9" t="s">
        <v>37</v>
      </c>
      <c r="N153" s="277"/>
      <c r="O153" s="277"/>
      <c r="P153" s="347"/>
      <c r="Q153" s="277"/>
      <c r="R153" s="277"/>
      <c r="S153" s="277"/>
    </row>
    <row r="154" spans="1:19" s="20" customFormat="1" ht="42.75" x14ac:dyDescent="0.2">
      <c r="A154" s="86">
        <v>3200</v>
      </c>
      <c r="B154" s="88" t="s">
        <v>519</v>
      </c>
      <c r="C154" s="15"/>
      <c r="D154" s="23"/>
      <c r="E154" s="15"/>
      <c r="F154" s="15"/>
      <c r="G154" s="15"/>
      <c r="H154" s="15"/>
      <c r="I154" s="15"/>
      <c r="J154" s="15"/>
      <c r="K154" s="202"/>
      <c r="L154" s="15"/>
      <c r="M154" s="15"/>
      <c r="N154" s="178">
        <f t="shared" ref="N154:S154" si="23">N155+N156</f>
        <v>22241060</v>
      </c>
      <c r="O154" s="178">
        <f t="shared" si="23"/>
        <v>13699347.83</v>
      </c>
      <c r="P154" s="178">
        <f t="shared" si="23"/>
        <v>16647100</v>
      </c>
      <c r="Q154" s="178">
        <f t="shared" si="23"/>
        <v>16560900</v>
      </c>
      <c r="R154" s="178">
        <f t="shared" si="23"/>
        <v>16560900</v>
      </c>
      <c r="S154" s="178">
        <f t="shared" si="23"/>
        <v>16560900</v>
      </c>
    </row>
    <row r="155" spans="1:19" ht="230.25" customHeight="1" x14ac:dyDescent="0.25">
      <c r="A155" s="215">
        <v>3260</v>
      </c>
      <c r="B155" s="216" t="s">
        <v>534</v>
      </c>
      <c r="C155" s="215">
        <v>909</v>
      </c>
      <c r="D155" s="217" t="s">
        <v>207</v>
      </c>
      <c r="E155" s="246" t="s">
        <v>61</v>
      </c>
      <c r="F155" s="219" t="s">
        <v>275</v>
      </c>
      <c r="G155" s="216" t="s">
        <v>63</v>
      </c>
      <c r="H155" s="246" t="s">
        <v>276</v>
      </c>
      <c r="I155" s="219" t="s">
        <v>48</v>
      </c>
      <c r="J155" s="216" t="s">
        <v>277</v>
      </c>
      <c r="K155" s="210" t="s">
        <v>500</v>
      </c>
      <c r="L155" s="9"/>
      <c r="M155" s="9" t="s">
        <v>501</v>
      </c>
      <c r="N155" s="243">
        <v>18964300</v>
      </c>
      <c r="O155" s="243">
        <v>10425697.83</v>
      </c>
      <c r="P155" s="243">
        <v>14085600</v>
      </c>
      <c r="Q155" s="243">
        <v>14085600</v>
      </c>
      <c r="R155" s="243">
        <v>14085600</v>
      </c>
      <c r="S155" s="243">
        <v>14085600</v>
      </c>
    </row>
    <row r="156" spans="1:19" ht="105" customHeight="1" x14ac:dyDescent="0.25">
      <c r="A156" s="245">
        <v>3254</v>
      </c>
      <c r="B156" s="246" t="s">
        <v>363</v>
      </c>
      <c r="C156" s="245">
        <v>909</v>
      </c>
      <c r="D156" s="247" t="s">
        <v>418</v>
      </c>
      <c r="E156" s="246" t="s">
        <v>61</v>
      </c>
      <c r="F156" s="246" t="s">
        <v>278</v>
      </c>
      <c r="G156" s="245" t="s">
        <v>63</v>
      </c>
      <c r="H156" s="246" t="s">
        <v>279</v>
      </c>
      <c r="I156" s="246" t="s">
        <v>48</v>
      </c>
      <c r="J156" s="246" t="s">
        <v>280</v>
      </c>
      <c r="K156" s="55" t="s">
        <v>393</v>
      </c>
      <c r="L156" s="9"/>
      <c r="M156" s="9" t="s">
        <v>394</v>
      </c>
      <c r="N156" s="243">
        <f>3084500+192260</f>
        <v>3276760</v>
      </c>
      <c r="O156" s="243">
        <f>3081390+192260</f>
        <v>3273650</v>
      </c>
      <c r="P156" s="243">
        <f>212800+2348700</f>
        <v>2561500</v>
      </c>
      <c r="Q156" s="243">
        <f>212800+2262500</f>
        <v>2475300</v>
      </c>
      <c r="R156" s="243">
        <f>2262500+212800</f>
        <v>2475300</v>
      </c>
      <c r="S156" s="243">
        <v>2475300</v>
      </c>
    </row>
    <row r="157" spans="1:19" s="20" customFormat="1" ht="42.75" x14ac:dyDescent="0.2">
      <c r="A157" s="27"/>
      <c r="B157" s="26" t="s">
        <v>281</v>
      </c>
      <c r="C157" s="27">
        <v>911</v>
      </c>
      <c r="D157" s="28"/>
      <c r="E157" s="26"/>
      <c r="F157" s="26"/>
      <c r="G157" s="26"/>
      <c r="H157" s="26"/>
      <c r="I157" s="26"/>
      <c r="J157" s="26"/>
      <c r="K157" s="206"/>
      <c r="L157" s="26"/>
      <c r="M157" s="26"/>
      <c r="N157" s="187">
        <f t="shared" ref="N157:S157" si="24">N158+N174</f>
        <v>199393092.03999999</v>
      </c>
      <c r="O157" s="187">
        <f t="shared" si="24"/>
        <v>199334408.72</v>
      </c>
      <c r="P157" s="187">
        <f t="shared" si="24"/>
        <v>187672940</v>
      </c>
      <c r="Q157" s="187">
        <f t="shared" si="24"/>
        <v>187587940</v>
      </c>
      <c r="R157" s="187">
        <f t="shared" si="24"/>
        <v>187587940</v>
      </c>
      <c r="S157" s="187">
        <f t="shared" si="24"/>
        <v>187587940</v>
      </c>
    </row>
    <row r="158" spans="1:19" s="20" customFormat="1" ht="57" x14ac:dyDescent="0.2">
      <c r="A158" s="82">
        <v>2500</v>
      </c>
      <c r="B158" s="90" t="s">
        <v>462</v>
      </c>
      <c r="C158" s="15"/>
      <c r="D158" s="23"/>
      <c r="E158" s="15"/>
      <c r="F158" s="15"/>
      <c r="G158" s="15"/>
      <c r="H158" s="15"/>
      <c r="I158" s="15"/>
      <c r="J158" s="15"/>
      <c r="K158" s="202"/>
      <c r="L158" s="15"/>
      <c r="M158" s="15"/>
      <c r="N158" s="178">
        <f>N159+N169+N165+N166</f>
        <v>162549610.72</v>
      </c>
      <c r="O158" s="178">
        <f t="shared" ref="O158:S158" si="25">O159+O169+O165+O166</f>
        <v>162504576.53</v>
      </c>
      <c r="P158" s="178">
        <f t="shared" si="25"/>
        <v>148242873</v>
      </c>
      <c r="Q158" s="178">
        <f t="shared" si="25"/>
        <v>148157873</v>
      </c>
      <c r="R158" s="178">
        <f t="shared" si="25"/>
        <v>148157873</v>
      </c>
      <c r="S158" s="178">
        <f t="shared" si="25"/>
        <v>148157873</v>
      </c>
    </row>
    <row r="159" spans="1:19" ht="90" x14ac:dyDescent="0.25">
      <c r="A159" s="269">
        <v>2534</v>
      </c>
      <c r="B159" s="284" t="s">
        <v>535</v>
      </c>
      <c r="C159" s="269">
        <v>911</v>
      </c>
      <c r="D159" s="278" t="s">
        <v>548</v>
      </c>
      <c r="E159" s="9" t="s">
        <v>20</v>
      </c>
      <c r="F159" s="9" t="s">
        <v>296</v>
      </c>
      <c r="G159" s="9" t="s">
        <v>90</v>
      </c>
      <c r="H159" s="9"/>
      <c r="I159" s="9"/>
      <c r="J159" s="9"/>
      <c r="K159" s="55" t="s">
        <v>29</v>
      </c>
      <c r="L159" s="9" t="s">
        <v>165</v>
      </c>
      <c r="M159" s="9" t="s">
        <v>30</v>
      </c>
      <c r="N159" s="267">
        <f>92620623.58-N165</f>
        <v>92387768.579999998</v>
      </c>
      <c r="O159" s="267">
        <f>92618652.39-O165</f>
        <v>92385797.390000001</v>
      </c>
      <c r="P159" s="267">
        <f>85836935+34365846-P165</f>
        <v>119922781</v>
      </c>
      <c r="Q159" s="267">
        <f>85836935+34280846-Q165</f>
        <v>119837781</v>
      </c>
      <c r="R159" s="267">
        <f>85836935+34280846-R165</f>
        <v>119837781</v>
      </c>
      <c r="S159" s="267">
        <f>34280846+85836935-S165</f>
        <v>119837781</v>
      </c>
    </row>
    <row r="160" spans="1:19" x14ac:dyDescent="0.25">
      <c r="A160" s="295"/>
      <c r="B160" s="291"/>
      <c r="C160" s="295"/>
      <c r="D160" s="279"/>
      <c r="E160" s="9"/>
      <c r="F160" s="9"/>
      <c r="G160" s="9"/>
      <c r="H160" s="9"/>
      <c r="I160" s="9"/>
      <c r="J160" s="9"/>
      <c r="K160" s="55"/>
      <c r="L160" s="55"/>
      <c r="M160" s="146"/>
      <c r="N160" s="268"/>
      <c r="O160" s="268"/>
      <c r="P160" s="268"/>
      <c r="Q160" s="268"/>
      <c r="R160" s="268"/>
      <c r="S160" s="268"/>
    </row>
    <row r="161" spans="1:19" ht="165" x14ac:dyDescent="0.25">
      <c r="A161" s="270"/>
      <c r="B161" s="288"/>
      <c r="C161" s="270"/>
      <c r="D161" s="280"/>
      <c r="E161" s="98"/>
      <c r="F161" s="98"/>
      <c r="G161" s="98"/>
      <c r="H161" s="9"/>
      <c r="I161" s="9"/>
      <c r="J161" s="9"/>
      <c r="K161" s="55" t="s">
        <v>441</v>
      </c>
      <c r="L161" s="9"/>
      <c r="M161" s="9" t="s">
        <v>442</v>
      </c>
      <c r="N161" s="174"/>
      <c r="O161" s="174"/>
      <c r="P161" s="174"/>
      <c r="Q161" s="174"/>
      <c r="R161" s="174"/>
      <c r="S161" s="174"/>
    </row>
    <row r="162" spans="1:19" ht="105" x14ac:dyDescent="0.25">
      <c r="A162" s="164"/>
      <c r="B162" s="163"/>
      <c r="C162" s="164"/>
      <c r="D162" s="165"/>
      <c r="E162" s="162"/>
      <c r="F162" s="162"/>
      <c r="G162" s="162"/>
      <c r="H162" s="9"/>
      <c r="I162" s="9"/>
      <c r="J162" s="9"/>
      <c r="K162" s="55" t="s">
        <v>471</v>
      </c>
      <c r="L162" s="9"/>
      <c r="M162" s="9" t="s">
        <v>472</v>
      </c>
      <c r="N162" s="174"/>
      <c r="O162" s="174"/>
      <c r="P162" s="174"/>
      <c r="Q162" s="174"/>
      <c r="R162" s="174"/>
      <c r="S162" s="174"/>
    </row>
    <row r="163" spans="1:19" ht="150" x14ac:dyDescent="0.25">
      <c r="A163" s="164"/>
      <c r="B163" s="163"/>
      <c r="C163" s="164"/>
      <c r="D163" s="165"/>
      <c r="E163" s="162"/>
      <c r="F163" s="162"/>
      <c r="G163" s="162"/>
      <c r="H163" s="9"/>
      <c r="I163" s="9"/>
      <c r="J163" s="9"/>
      <c r="K163" s="55" t="s">
        <v>473</v>
      </c>
      <c r="L163" s="9"/>
      <c r="M163" s="9" t="s">
        <v>474</v>
      </c>
      <c r="N163" s="174"/>
      <c r="O163" s="174"/>
      <c r="P163" s="174"/>
      <c r="Q163" s="174"/>
      <c r="R163" s="174"/>
      <c r="S163" s="174"/>
    </row>
    <row r="164" spans="1:19" ht="90" x14ac:dyDescent="0.25">
      <c r="A164" s="164"/>
      <c r="B164" s="163"/>
      <c r="C164" s="164"/>
      <c r="D164" s="165"/>
      <c r="E164" s="162"/>
      <c r="F164" s="162"/>
      <c r="G164" s="162"/>
      <c r="H164" s="9"/>
      <c r="I164" s="9"/>
      <c r="J164" s="9"/>
      <c r="K164" s="55" t="s">
        <v>475</v>
      </c>
      <c r="L164" s="9"/>
      <c r="M164" s="9" t="s">
        <v>474</v>
      </c>
      <c r="N164" s="174"/>
      <c r="O164" s="174"/>
      <c r="P164" s="174"/>
      <c r="Q164" s="174"/>
      <c r="R164" s="174"/>
      <c r="S164" s="174"/>
    </row>
    <row r="165" spans="1:19" ht="165" x14ac:dyDescent="0.25">
      <c r="A165" s="11">
        <v>2535</v>
      </c>
      <c r="B165" s="9" t="s">
        <v>466</v>
      </c>
      <c r="C165" s="11">
        <v>911</v>
      </c>
      <c r="D165" s="18" t="s">
        <v>295</v>
      </c>
      <c r="E165" s="9" t="s">
        <v>297</v>
      </c>
      <c r="F165" s="9" t="s">
        <v>298</v>
      </c>
      <c r="G165" s="9" t="s">
        <v>299</v>
      </c>
      <c r="H165" s="9"/>
      <c r="I165" s="9"/>
      <c r="J165" s="9"/>
      <c r="K165" s="55" t="s">
        <v>346</v>
      </c>
      <c r="L165" s="9"/>
      <c r="M165" s="9" t="s">
        <v>347</v>
      </c>
      <c r="N165" s="179">
        <v>232855</v>
      </c>
      <c r="O165" s="179">
        <v>232855</v>
      </c>
      <c r="P165" s="179">
        <v>280000</v>
      </c>
      <c r="Q165" s="179">
        <v>280000</v>
      </c>
      <c r="R165" s="179">
        <v>280000</v>
      </c>
      <c r="S165" s="179">
        <v>280000</v>
      </c>
    </row>
    <row r="166" spans="1:19" ht="135" x14ac:dyDescent="0.25">
      <c r="A166" s="269">
        <v>2554</v>
      </c>
      <c r="B166" s="284" t="s">
        <v>467</v>
      </c>
      <c r="C166" s="269">
        <v>911</v>
      </c>
      <c r="D166" s="278" t="s">
        <v>547</v>
      </c>
      <c r="E166" s="129" t="s">
        <v>20</v>
      </c>
      <c r="F166" s="129" t="s">
        <v>47</v>
      </c>
      <c r="G166" s="129" t="s">
        <v>90</v>
      </c>
      <c r="H166" s="9"/>
      <c r="I166" s="9"/>
      <c r="J166" s="9"/>
      <c r="K166" s="55" t="s">
        <v>565</v>
      </c>
      <c r="L166" s="9"/>
      <c r="M166" s="9" t="s">
        <v>377</v>
      </c>
      <c r="N166" s="267">
        <f>253997.04+511000</f>
        <v>764997.04</v>
      </c>
      <c r="O166" s="267">
        <f>511000+253997.04</f>
        <v>764997.04</v>
      </c>
      <c r="P166" s="267">
        <f>74000</f>
        <v>74000</v>
      </c>
      <c r="Q166" s="267">
        <f>74000</f>
        <v>74000</v>
      </c>
      <c r="R166" s="267">
        <f>74000</f>
        <v>74000</v>
      </c>
      <c r="S166" s="267">
        <f>74000</f>
        <v>74000</v>
      </c>
    </row>
    <row r="167" spans="1:19" ht="165" x14ac:dyDescent="0.25">
      <c r="A167" s="295"/>
      <c r="B167" s="291"/>
      <c r="C167" s="295"/>
      <c r="D167" s="279"/>
      <c r="E167" s="148"/>
      <c r="F167" s="148"/>
      <c r="G167" s="148"/>
      <c r="H167" s="9"/>
      <c r="I167" s="9"/>
      <c r="J167" s="9"/>
      <c r="K167" s="55" t="s">
        <v>566</v>
      </c>
      <c r="L167" s="9"/>
      <c r="M167" s="9" t="s">
        <v>49</v>
      </c>
      <c r="N167" s="268"/>
      <c r="O167" s="268"/>
      <c r="P167" s="268"/>
      <c r="Q167" s="268"/>
      <c r="R167" s="268"/>
      <c r="S167" s="268"/>
    </row>
    <row r="168" spans="1:19" ht="165" x14ac:dyDescent="0.25">
      <c r="A168" s="270"/>
      <c r="B168" s="288"/>
      <c r="C168" s="270"/>
      <c r="D168" s="280"/>
      <c r="E168" s="148"/>
      <c r="F168" s="148"/>
      <c r="G168" s="148"/>
      <c r="H168" s="9"/>
      <c r="I168" s="9"/>
      <c r="J168" s="9"/>
      <c r="K168" s="55" t="s">
        <v>567</v>
      </c>
      <c r="L168" s="9"/>
      <c r="M168" s="9" t="s">
        <v>446</v>
      </c>
      <c r="N168" s="277"/>
      <c r="O168" s="277"/>
      <c r="P168" s="277"/>
      <c r="Q168" s="277"/>
      <c r="R168" s="277"/>
      <c r="S168" s="277"/>
    </row>
    <row r="169" spans="1:19" ht="75" x14ac:dyDescent="0.25">
      <c r="A169" s="269">
        <v>2555</v>
      </c>
      <c r="B169" s="269" t="s">
        <v>286</v>
      </c>
      <c r="C169" s="269">
        <v>911</v>
      </c>
      <c r="D169" s="278" t="s">
        <v>287</v>
      </c>
      <c r="E169" s="284" t="s">
        <v>20</v>
      </c>
      <c r="F169" s="284" t="s">
        <v>288</v>
      </c>
      <c r="G169" s="284" t="s">
        <v>90</v>
      </c>
      <c r="H169" s="9" t="s">
        <v>289</v>
      </c>
      <c r="I169" s="9" t="s">
        <v>290</v>
      </c>
      <c r="J169" s="9" t="s">
        <v>291</v>
      </c>
      <c r="K169" s="55" t="s">
        <v>29</v>
      </c>
      <c r="L169" s="9" t="s">
        <v>165</v>
      </c>
      <c r="M169" s="9" t="s">
        <v>30</v>
      </c>
      <c r="N169" s="267">
        <f>69674990.1-511000</f>
        <v>69163990.099999994</v>
      </c>
      <c r="O169" s="267">
        <f>69631927.1-511000</f>
        <v>69120927.099999994</v>
      </c>
      <c r="P169" s="267">
        <f>27966092</f>
        <v>27966092</v>
      </c>
      <c r="Q169" s="267">
        <f>27966092</f>
        <v>27966092</v>
      </c>
      <c r="R169" s="267">
        <f>27966092</f>
        <v>27966092</v>
      </c>
      <c r="S169" s="267">
        <v>27966092</v>
      </c>
    </row>
    <row r="170" spans="1:19" ht="30" x14ac:dyDescent="0.25">
      <c r="A170" s="295"/>
      <c r="B170" s="295"/>
      <c r="C170" s="295"/>
      <c r="D170" s="279"/>
      <c r="E170" s="291"/>
      <c r="F170" s="291"/>
      <c r="G170" s="291"/>
      <c r="H170" s="9"/>
      <c r="I170" s="9"/>
      <c r="J170" s="9"/>
      <c r="K170" s="125" t="s">
        <v>353</v>
      </c>
      <c r="L170" s="9"/>
      <c r="M170" s="9" t="s">
        <v>352</v>
      </c>
      <c r="N170" s="268"/>
      <c r="O170" s="268"/>
      <c r="P170" s="268"/>
      <c r="Q170" s="268"/>
      <c r="R170" s="268"/>
      <c r="S170" s="268"/>
    </row>
    <row r="171" spans="1:19" ht="75" x14ac:dyDescent="0.25">
      <c r="A171" s="295"/>
      <c r="B171" s="295"/>
      <c r="C171" s="295"/>
      <c r="D171" s="279"/>
      <c r="E171" s="291"/>
      <c r="F171" s="291"/>
      <c r="G171" s="291"/>
      <c r="H171" s="9"/>
      <c r="I171" s="9"/>
      <c r="J171" s="9"/>
      <c r="K171" s="125" t="s">
        <v>443</v>
      </c>
      <c r="L171" s="9"/>
      <c r="M171" s="9" t="s">
        <v>444</v>
      </c>
      <c r="N171" s="268"/>
      <c r="O171" s="268"/>
      <c r="P171" s="268"/>
      <c r="Q171" s="268"/>
      <c r="R171" s="268"/>
      <c r="S171" s="268"/>
    </row>
    <row r="172" spans="1:19" ht="105" x14ac:dyDescent="0.25">
      <c r="A172" s="295"/>
      <c r="B172" s="295"/>
      <c r="C172" s="295"/>
      <c r="D172" s="279"/>
      <c r="E172" s="288"/>
      <c r="F172" s="288"/>
      <c r="G172" s="288"/>
      <c r="H172" s="9"/>
      <c r="I172" s="9"/>
      <c r="J172" s="9"/>
      <c r="K172" s="125" t="s">
        <v>292</v>
      </c>
      <c r="L172" s="144"/>
      <c r="M172" s="9" t="s">
        <v>293</v>
      </c>
      <c r="N172" s="277"/>
      <c r="O172" s="277"/>
      <c r="P172" s="277"/>
      <c r="Q172" s="277"/>
      <c r="R172" s="277"/>
      <c r="S172" s="277"/>
    </row>
    <row r="173" spans="1:19" ht="135" x14ac:dyDescent="0.25">
      <c r="A173" s="167"/>
      <c r="B173" s="167"/>
      <c r="C173" s="167"/>
      <c r="D173" s="168"/>
      <c r="E173" s="166"/>
      <c r="F173" s="166"/>
      <c r="G173" s="166"/>
      <c r="H173" s="9"/>
      <c r="I173" s="9"/>
      <c r="J173" s="9"/>
      <c r="K173" s="125" t="s">
        <v>477</v>
      </c>
      <c r="L173" s="144"/>
      <c r="M173" s="9" t="s">
        <v>478</v>
      </c>
      <c r="N173" s="176"/>
      <c r="O173" s="176"/>
      <c r="P173" s="176"/>
      <c r="Q173" s="175"/>
      <c r="R173" s="175"/>
      <c r="S173" s="175"/>
    </row>
    <row r="174" spans="1:19" s="20" customFormat="1" ht="114" x14ac:dyDescent="0.2">
      <c r="A174" s="66">
        <v>2600</v>
      </c>
      <c r="B174" s="25" t="s">
        <v>463</v>
      </c>
      <c r="C174" s="15"/>
      <c r="D174" s="23"/>
      <c r="E174" s="15"/>
      <c r="F174" s="15"/>
      <c r="G174" s="15"/>
      <c r="H174" s="15"/>
      <c r="I174" s="15"/>
      <c r="J174" s="15"/>
      <c r="K174" s="202"/>
      <c r="L174" s="15"/>
      <c r="M174" s="15"/>
      <c r="N174" s="178">
        <f t="shared" ref="N174:S174" si="26">N175+N177</f>
        <v>36843481.32</v>
      </c>
      <c r="O174" s="178">
        <f t="shared" si="26"/>
        <v>36829832.189999998</v>
      </c>
      <c r="P174" s="178">
        <f t="shared" si="26"/>
        <v>39430067</v>
      </c>
      <c r="Q174" s="178">
        <f t="shared" si="26"/>
        <v>39430067</v>
      </c>
      <c r="R174" s="178">
        <f t="shared" si="26"/>
        <v>39430067</v>
      </c>
      <c r="S174" s="178">
        <f t="shared" si="26"/>
        <v>39430067</v>
      </c>
    </row>
    <row r="175" spans="1:19" ht="90" x14ac:dyDescent="0.25">
      <c r="A175" s="269" t="s">
        <v>453</v>
      </c>
      <c r="B175" s="284" t="s">
        <v>524</v>
      </c>
      <c r="C175" s="269">
        <v>911</v>
      </c>
      <c r="D175" s="278" t="s">
        <v>282</v>
      </c>
      <c r="E175" s="9" t="s">
        <v>20</v>
      </c>
      <c r="F175" s="9" t="s">
        <v>33</v>
      </c>
      <c r="G175" s="8" t="s">
        <v>21</v>
      </c>
      <c r="H175" s="9" t="s">
        <v>24</v>
      </c>
      <c r="I175" s="10" t="s">
        <v>25</v>
      </c>
      <c r="J175" s="8" t="s">
        <v>26</v>
      </c>
      <c r="K175" s="55" t="s">
        <v>29</v>
      </c>
      <c r="L175" s="4"/>
      <c r="M175" s="9" t="s">
        <v>30</v>
      </c>
      <c r="N175" s="267">
        <v>4509104.32</v>
      </c>
      <c r="O175" s="267">
        <v>4507548.6900000004</v>
      </c>
      <c r="P175" s="267">
        <v>4611881</v>
      </c>
      <c r="Q175" s="267">
        <v>4611881</v>
      </c>
      <c r="R175" s="267">
        <v>4611881</v>
      </c>
      <c r="S175" s="267">
        <v>4611881</v>
      </c>
    </row>
    <row r="176" spans="1:19" ht="285" x14ac:dyDescent="0.25">
      <c r="A176" s="270"/>
      <c r="B176" s="288"/>
      <c r="C176" s="270"/>
      <c r="D176" s="280"/>
      <c r="E176" s="8" t="s">
        <v>22</v>
      </c>
      <c r="F176" s="6" t="s">
        <v>25</v>
      </c>
      <c r="G176" s="8" t="s">
        <v>23</v>
      </c>
      <c r="H176" s="9" t="s">
        <v>27</v>
      </c>
      <c r="I176" s="10" t="s">
        <v>25</v>
      </c>
      <c r="J176" s="9" t="s">
        <v>28</v>
      </c>
      <c r="K176" s="55" t="s">
        <v>283</v>
      </c>
      <c r="L176" s="10"/>
      <c r="M176" s="9" t="s">
        <v>284</v>
      </c>
      <c r="N176" s="277"/>
      <c r="O176" s="277"/>
      <c r="P176" s="277"/>
      <c r="Q176" s="277"/>
      <c r="R176" s="277"/>
      <c r="S176" s="277"/>
    </row>
    <row r="177" spans="1:19" ht="45" x14ac:dyDescent="0.25">
      <c r="A177" s="269">
        <v>2608</v>
      </c>
      <c r="B177" s="284" t="s">
        <v>357</v>
      </c>
      <c r="C177" s="269">
        <v>911</v>
      </c>
      <c r="D177" s="278" t="s">
        <v>282</v>
      </c>
      <c r="E177" s="284" t="s">
        <v>20</v>
      </c>
      <c r="F177" s="284" t="s">
        <v>35</v>
      </c>
      <c r="G177" s="284" t="s">
        <v>21</v>
      </c>
      <c r="H177" s="321"/>
      <c r="I177" s="269"/>
      <c r="J177" s="269"/>
      <c r="K177" s="55" t="s">
        <v>29</v>
      </c>
      <c r="L177" s="4"/>
      <c r="M177" s="9" t="s">
        <v>30</v>
      </c>
      <c r="N177" s="267">
        <v>32334377</v>
      </c>
      <c r="O177" s="267">
        <v>32322283.5</v>
      </c>
      <c r="P177" s="267">
        <v>34818186</v>
      </c>
      <c r="Q177" s="267">
        <v>34818186</v>
      </c>
      <c r="R177" s="267">
        <v>34818186</v>
      </c>
      <c r="S177" s="267">
        <v>34818186</v>
      </c>
    </row>
    <row r="178" spans="1:19" ht="75.75" customHeight="1" x14ac:dyDescent="0.25">
      <c r="A178" s="270"/>
      <c r="B178" s="288"/>
      <c r="C178" s="270"/>
      <c r="D178" s="280"/>
      <c r="E178" s="288"/>
      <c r="F178" s="288"/>
      <c r="G178" s="288"/>
      <c r="H178" s="322"/>
      <c r="I178" s="270"/>
      <c r="J178" s="270"/>
      <c r="K178" s="55" t="s">
        <v>350</v>
      </c>
      <c r="L178" s="4"/>
      <c r="M178" s="9" t="s">
        <v>351</v>
      </c>
      <c r="N178" s="277"/>
      <c r="O178" s="277"/>
      <c r="P178" s="277"/>
      <c r="Q178" s="277"/>
      <c r="R178" s="277"/>
      <c r="S178" s="277"/>
    </row>
    <row r="179" spans="1:19" s="20" customFormat="1" ht="14.25" x14ac:dyDescent="0.2">
      <c r="A179" s="30"/>
      <c r="B179" s="29" t="s">
        <v>300</v>
      </c>
      <c r="C179" s="30">
        <v>915</v>
      </c>
      <c r="D179" s="31"/>
      <c r="E179" s="29"/>
      <c r="F179" s="29"/>
      <c r="G179" s="29"/>
      <c r="H179" s="29"/>
      <c r="I179" s="29"/>
      <c r="J179" s="29"/>
      <c r="K179" s="203"/>
      <c r="L179" s="29"/>
      <c r="M179" s="29"/>
      <c r="N179" s="184">
        <f t="shared" ref="N179:S179" si="27">N180+N193</f>
        <v>166072550</v>
      </c>
      <c r="O179" s="184">
        <f t="shared" si="27"/>
        <v>166072416.19</v>
      </c>
      <c r="P179" s="184">
        <f t="shared" si="27"/>
        <v>171710016</v>
      </c>
      <c r="Q179" s="184">
        <f t="shared" si="27"/>
        <v>171610116</v>
      </c>
      <c r="R179" s="184">
        <f t="shared" si="27"/>
        <v>171516616</v>
      </c>
      <c r="S179" s="184">
        <f t="shared" si="27"/>
        <v>171516616</v>
      </c>
    </row>
    <row r="180" spans="1:19" s="20" customFormat="1" ht="57" x14ac:dyDescent="0.2">
      <c r="A180" s="82">
        <v>2500</v>
      </c>
      <c r="B180" s="90" t="s">
        <v>462</v>
      </c>
      <c r="C180" s="15"/>
      <c r="D180" s="23"/>
      <c r="E180" s="15"/>
      <c r="F180" s="15"/>
      <c r="G180" s="15"/>
      <c r="H180" s="15"/>
      <c r="I180" s="15"/>
      <c r="J180" s="15"/>
      <c r="K180" s="202"/>
      <c r="L180" s="15"/>
      <c r="M180" s="15"/>
      <c r="N180" s="186">
        <f t="shared" ref="N180:S180" si="28">N181+N184+N189</f>
        <v>161511342</v>
      </c>
      <c r="O180" s="186">
        <f t="shared" si="28"/>
        <v>161511342</v>
      </c>
      <c r="P180" s="186">
        <f t="shared" si="28"/>
        <v>166886896</v>
      </c>
      <c r="Q180" s="186">
        <f t="shared" si="28"/>
        <v>166786996</v>
      </c>
      <c r="R180" s="186">
        <f t="shared" si="28"/>
        <v>166693496</v>
      </c>
      <c r="S180" s="186">
        <f t="shared" si="28"/>
        <v>166693496</v>
      </c>
    </row>
    <row r="181" spans="1:19" ht="90" customHeight="1" x14ac:dyDescent="0.25">
      <c r="A181" s="269">
        <v>2525</v>
      </c>
      <c r="B181" s="284" t="s">
        <v>468</v>
      </c>
      <c r="C181" s="269">
        <v>915</v>
      </c>
      <c r="D181" s="278" t="s">
        <v>285</v>
      </c>
      <c r="E181" s="9" t="s">
        <v>20</v>
      </c>
      <c r="F181" s="9" t="s">
        <v>160</v>
      </c>
      <c r="G181" s="9" t="s">
        <v>90</v>
      </c>
      <c r="H181" s="9" t="s">
        <v>163</v>
      </c>
      <c r="I181" s="9" t="s">
        <v>48</v>
      </c>
      <c r="J181" s="9" t="s">
        <v>164</v>
      </c>
      <c r="K181" s="55" t="s">
        <v>29</v>
      </c>
      <c r="L181" s="9" t="s">
        <v>165</v>
      </c>
      <c r="M181" s="56" t="s">
        <v>30</v>
      </c>
      <c r="N181" s="267">
        <v>46492554.119999997</v>
      </c>
      <c r="O181" s="267">
        <v>46492554.119999997</v>
      </c>
      <c r="P181" s="267">
        <v>55130339</v>
      </c>
      <c r="Q181" s="267">
        <v>55130339</v>
      </c>
      <c r="R181" s="267">
        <v>55130339</v>
      </c>
      <c r="S181" s="267">
        <v>55130339</v>
      </c>
    </row>
    <row r="182" spans="1:19" ht="120" x14ac:dyDescent="0.25">
      <c r="A182" s="295"/>
      <c r="B182" s="291"/>
      <c r="C182" s="295"/>
      <c r="D182" s="279"/>
      <c r="E182" s="9"/>
      <c r="F182" s="9"/>
      <c r="G182" s="9"/>
      <c r="H182" s="9"/>
      <c r="I182" s="9"/>
      <c r="J182" s="9"/>
      <c r="K182" s="125" t="s">
        <v>348</v>
      </c>
      <c r="L182" s="9"/>
      <c r="M182" s="56" t="s">
        <v>349</v>
      </c>
      <c r="N182" s="268"/>
      <c r="O182" s="268"/>
      <c r="P182" s="268"/>
      <c r="Q182" s="268"/>
      <c r="R182" s="268"/>
      <c r="S182" s="268"/>
    </row>
    <row r="183" spans="1:19" ht="135" x14ac:dyDescent="0.25">
      <c r="A183" s="295"/>
      <c r="B183" s="291"/>
      <c r="C183" s="295"/>
      <c r="D183" s="279"/>
      <c r="E183" s="9"/>
      <c r="F183" s="9"/>
      <c r="G183" s="9"/>
      <c r="H183" s="9"/>
      <c r="I183" s="9"/>
      <c r="J183" s="9"/>
      <c r="K183" s="55" t="s">
        <v>445</v>
      </c>
      <c r="L183" s="55"/>
      <c r="M183" s="147" t="s">
        <v>435</v>
      </c>
      <c r="N183" s="268"/>
      <c r="O183" s="268"/>
      <c r="P183" s="268"/>
      <c r="Q183" s="268"/>
      <c r="R183" s="268"/>
      <c r="S183" s="268"/>
    </row>
    <row r="184" spans="1:19" ht="165" x14ac:dyDescent="0.25">
      <c r="A184" s="269">
        <v>2530</v>
      </c>
      <c r="B184" s="284" t="s">
        <v>303</v>
      </c>
      <c r="C184" s="269">
        <v>915</v>
      </c>
      <c r="D184" s="278" t="s">
        <v>304</v>
      </c>
      <c r="E184" s="9" t="s">
        <v>20</v>
      </c>
      <c r="F184" s="9" t="s">
        <v>305</v>
      </c>
      <c r="G184" s="9" t="s">
        <v>90</v>
      </c>
      <c r="H184" s="9" t="s">
        <v>311</v>
      </c>
      <c r="I184" s="9" t="s">
        <v>298</v>
      </c>
      <c r="J184" s="9" t="s">
        <v>312</v>
      </c>
      <c r="K184" s="55" t="s">
        <v>544</v>
      </c>
      <c r="L184" s="9"/>
      <c r="M184" s="9" t="s">
        <v>502</v>
      </c>
      <c r="N184" s="268">
        <v>61274761.840000004</v>
      </c>
      <c r="O184" s="268">
        <v>61274761.840000004</v>
      </c>
      <c r="P184" s="267">
        <v>55038814</v>
      </c>
      <c r="Q184" s="267">
        <v>55038914</v>
      </c>
      <c r="R184" s="268">
        <v>54945414</v>
      </c>
      <c r="S184" s="268">
        <v>54945414</v>
      </c>
    </row>
    <row r="185" spans="1:19" ht="210" x14ac:dyDescent="0.25">
      <c r="A185" s="295"/>
      <c r="B185" s="291"/>
      <c r="C185" s="295"/>
      <c r="D185" s="279"/>
      <c r="E185" s="9"/>
      <c r="F185" s="9"/>
      <c r="G185" s="9"/>
      <c r="H185" s="9"/>
      <c r="I185" s="9"/>
      <c r="J185" s="9"/>
      <c r="K185" s="55" t="s">
        <v>503</v>
      </c>
      <c r="L185" s="9"/>
      <c r="M185" s="9" t="s">
        <v>504</v>
      </c>
      <c r="N185" s="268"/>
      <c r="O185" s="268"/>
      <c r="P185" s="268"/>
      <c r="Q185" s="268"/>
      <c r="R185" s="268"/>
      <c r="S185" s="268"/>
    </row>
    <row r="186" spans="1:19" ht="135" x14ac:dyDescent="0.25">
      <c r="A186" s="295"/>
      <c r="B186" s="291"/>
      <c r="C186" s="295"/>
      <c r="D186" s="279"/>
      <c r="E186" s="9" t="s">
        <v>306</v>
      </c>
      <c r="F186" s="9" t="s">
        <v>48</v>
      </c>
      <c r="G186" s="9" t="s">
        <v>307</v>
      </c>
      <c r="H186" s="9"/>
      <c r="I186" s="9"/>
      <c r="J186" s="9"/>
      <c r="K186" s="125" t="s">
        <v>484</v>
      </c>
      <c r="L186" s="9"/>
      <c r="M186" s="9" t="s">
        <v>485</v>
      </c>
      <c r="N186" s="268"/>
      <c r="O186" s="268"/>
      <c r="P186" s="268"/>
      <c r="Q186" s="268"/>
      <c r="R186" s="268"/>
      <c r="S186" s="268"/>
    </row>
    <row r="187" spans="1:19" ht="180" x14ac:dyDescent="0.25">
      <c r="A187" s="295"/>
      <c r="B187" s="291"/>
      <c r="C187" s="295"/>
      <c r="D187" s="279"/>
      <c r="E187" s="9"/>
      <c r="F187" s="9"/>
      <c r="G187" s="9"/>
      <c r="H187" s="9"/>
      <c r="I187" s="9"/>
      <c r="J187" s="9"/>
      <c r="K187" s="55" t="s">
        <v>505</v>
      </c>
      <c r="L187" s="9"/>
      <c r="M187" s="9" t="s">
        <v>504</v>
      </c>
      <c r="N187" s="268"/>
      <c r="O187" s="268"/>
      <c r="P187" s="268"/>
      <c r="Q187" s="268"/>
      <c r="R187" s="268"/>
      <c r="S187" s="268"/>
    </row>
    <row r="188" spans="1:19" ht="75" x14ac:dyDescent="0.25">
      <c r="A188" s="295"/>
      <c r="B188" s="291"/>
      <c r="C188" s="295"/>
      <c r="D188" s="279"/>
      <c r="E188" s="9" t="s">
        <v>308</v>
      </c>
      <c r="F188" s="9" t="s">
        <v>310</v>
      </c>
      <c r="G188" s="9" t="s">
        <v>309</v>
      </c>
      <c r="H188" s="9"/>
      <c r="I188" s="9"/>
      <c r="J188" s="9"/>
      <c r="K188" s="125" t="s">
        <v>486</v>
      </c>
      <c r="L188" s="9"/>
      <c r="M188" s="9" t="s">
        <v>487</v>
      </c>
      <c r="N188" s="268"/>
      <c r="O188" s="268"/>
      <c r="P188" s="268"/>
      <c r="Q188" s="268"/>
      <c r="R188" s="268"/>
      <c r="S188" s="268"/>
    </row>
    <row r="189" spans="1:19" ht="105" x14ac:dyDescent="0.25">
      <c r="A189" s="269">
        <v>2531</v>
      </c>
      <c r="B189" s="284" t="s">
        <v>314</v>
      </c>
      <c r="C189" s="269">
        <v>915</v>
      </c>
      <c r="D189" s="278" t="s">
        <v>304</v>
      </c>
      <c r="E189" s="9" t="s">
        <v>20</v>
      </c>
      <c r="F189" s="9" t="s">
        <v>315</v>
      </c>
      <c r="G189" s="9" t="s">
        <v>90</v>
      </c>
      <c r="H189" s="9" t="s">
        <v>243</v>
      </c>
      <c r="I189" s="9" t="s">
        <v>319</v>
      </c>
      <c r="J189" s="9" t="s">
        <v>244</v>
      </c>
      <c r="K189" s="55" t="s">
        <v>320</v>
      </c>
      <c r="L189" s="9"/>
      <c r="M189" s="9" t="s">
        <v>313</v>
      </c>
      <c r="N189" s="267">
        <f>115018787.88-N184</f>
        <v>53744026.039999992</v>
      </c>
      <c r="O189" s="267">
        <f>115018787.88-O184</f>
        <v>53744026.039999992</v>
      </c>
      <c r="P189" s="267">
        <f>111756557-P184</f>
        <v>56717743</v>
      </c>
      <c r="Q189" s="267">
        <f>111656657-Q184</f>
        <v>56617743</v>
      </c>
      <c r="R189" s="267">
        <f>111563157-R184</f>
        <v>56617743</v>
      </c>
      <c r="S189" s="267">
        <v>56617743</v>
      </c>
    </row>
    <row r="190" spans="1:19" ht="150" x14ac:dyDescent="0.25">
      <c r="A190" s="295"/>
      <c r="B190" s="291"/>
      <c r="C190" s="295"/>
      <c r="D190" s="279"/>
      <c r="E190" s="9" t="s">
        <v>316</v>
      </c>
      <c r="F190" s="9" t="s">
        <v>317</v>
      </c>
      <c r="G190" s="9" t="s">
        <v>318</v>
      </c>
      <c r="H190" s="9"/>
      <c r="I190" s="9"/>
      <c r="J190" s="9"/>
      <c r="K190" s="55" t="s">
        <v>321</v>
      </c>
      <c r="L190" s="9"/>
      <c r="M190" s="9" t="s">
        <v>313</v>
      </c>
      <c r="N190" s="268"/>
      <c r="O190" s="268"/>
      <c r="P190" s="268"/>
      <c r="Q190" s="268"/>
      <c r="R190" s="268"/>
      <c r="S190" s="268"/>
    </row>
    <row r="191" spans="1:19" ht="150" x14ac:dyDescent="0.25">
      <c r="A191" s="295"/>
      <c r="B191" s="291"/>
      <c r="C191" s="295"/>
      <c r="D191" s="279"/>
      <c r="E191" s="9"/>
      <c r="F191" s="9"/>
      <c r="G191" s="9"/>
      <c r="H191" s="9"/>
      <c r="I191" s="9"/>
      <c r="J191" s="9"/>
      <c r="K191" s="55" t="s">
        <v>545</v>
      </c>
      <c r="L191" s="9"/>
      <c r="M191" s="9" t="s">
        <v>546</v>
      </c>
      <c r="N191" s="268"/>
      <c r="O191" s="268"/>
      <c r="P191" s="268"/>
      <c r="Q191" s="268"/>
      <c r="R191" s="268"/>
      <c r="S191" s="268"/>
    </row>
    <row r="192" spans="1:19" ht="150" x14ac:dyDescent="0.25">
      <c r="A192" s="270"/>
      <c r="B192" s="288"/>
      <c r="C192" s="270"/>
      <c r="D192" s="280"/>
      <c r="E192" s="9"/>
      <c r="F192" s="9"/>
      <c r="G192" s="9"/>
      <c r="H192" s="9"/>
      <c r="I192" s="9"/>
      <c r="J192" s="9"/>
      <c r="K192" s="55" t="s">
        <v>322</v>
      </c>
      <c r="L192" s="9"/>
      <c r="M192" s="9" t="s">
        <v>313</v>
      </c>
      <c r="N192" s="268"/>
      <c r="O192" s="268"/>
      <c r="P192" s="268"/>
      <c r="Q192" s="268"/>
      <c r="R192" s="268"/>
      <c r="S192" s="268"/>
    </row>
    <row r="193" spans="1:19" s="20" customFormat="1" ht="114" x14ac:dyDescent="0.2">
      <c r="A193" s="66">
        <v>2600</v>
      </c>
      <c r="B193" s="25" t="s">
        <v>463</v>
      </c>
      <c r="C193" s="15"/>
      <c r="D193" s="23"/>
      <c r="E193" s="15"/>
      <c r="F193" s="15"/>
      <c r="G193" s="15"/>
      <c r="H193" s="15"/>
      <c r="I193" s="15"/>
      <c r="J193" s="15"/>
      <c r="K193" s="202"/>
      <c r="L193" s="15"/>
      <c r="M193" s="15"/>
      <c r="N193" s="178">
        <f t="shared" ref="N193:S193" si="29">N194</f>
        <v>4561208</v>
      </c>
      <c r="O193" s="178">
        <f t="shared" si="29"/>
        <v>4561074.1900000004</v>
      </c>
      <c r="P193" s="178">
        <f t="shared" si="29"/>
        <v>4823120</v>
      </c>
      <c r="Q193" s="178">
        <f t="shared" si="29"/>
        <v>4823120</v>
      </c>
      <c r="R193" s="178">
        <f t="shared" si="29"/>
        <v>4823120</v>
      </c>
      <c r="S193" s="178">
        <f t="shared" si="29"/>
        <v>4823120</v>
      </c>
    </row>
    <row r="194" spans="1:19" ht="90" x14ac:dyDescent="0.25">
      <c r="A194" s="269" t="s">
        <v>453</v>
      </c>
      <c r="B194" s="284" t="s">
        <v>524</v>
      </c>
      <c r="C194" s="269">
        <v>915</v>
      </c>
      <c r="D194" s="278" t="s">
        <v>301</v>
      </c>
      <c r="E194" s="9" t="s">
        <v>20</v>
      </c>
      <c r="F194" s="9" t="s">
        <v>33</v>
      </c>
      <c r="G194" s="8" t="s">
        <v>21</v>
      </c>
      <c r="H194" s="9" t="s">
        <v>24</v>
      </c>
      <c r="I194" s="10" t="s">
        <v>25</v>
      </c>
      <c r="J194" s="8" t="s">
        <v>26</v>
      </c>
      <c r="K194" s="55" t="s">
        <v>29</v>
      </c>
      <c r="L194" s="4"/>
      <c r="M194" s="9" t="s">
        <v>30</v>
      </c>
      <c r="N194" s="267">
        <v>4561208</v>
      </c>
      <c r="O194" s="267">
        <v>4561074.1900000004</v>
      </c>
      <c r="P194" s="267">
        <v>4823120</v>
      </c>
      <c r="Q194" s="267">
        <v>4823120</v>
      </c>
      <c r="R194" s="267">
        <v>4823120</v>
      </c>
      <c r="S194" s="267">
        <v>4823120</v>
      </c>
    </row>
    <row r="195" spans="1:19" ht="285" x14ac:dyDescent="0.25">
      <c r="A195" s="270"/>
      <c r="B195" s="288"/>
      <c r="C195" s="270"/>
      <c r="D195" s="280"/>
      <c r="E195" s="8" t="s">
        <v>22</v>
      </c>
      <c r="F195" s="6" t="s">
        <v>25</v>
      </c>
      <c r="G195" s="8" t="s">
        <v>23</v>
      </c>
      <c r="H195" s="9" t="s">
        <v>27</v>
      </c>
      <c r="I195" s="10" t="s">
        <v>25</v>
      </c>
      <c r="J195" s="9" t="s">
        <v>28</v>
      </c>
      <c r="K195" s="55" t="s">
        <v>302</v>
      </c>
      <c r="L195" s="10"/>
      <c r="M195" s="9" t="s">
        <v>284</v>
      </c>
      <c r="N195" s="277"/>
      <c r="O195" s="277"/>
      <c r="P195" s="277"/>
      <c r="Q195" s="277"/>
      <c r="R195" s="277"/>
      <c r="S195" s="277"/>
    </row>
    <row r="196" spans="1:19" s="20" customFormat="1" ht="28.5" x14ac:dyDescent="0.2">
      <c r="A196" s="30"/>
      <c r="B196" s="29" t="s">
        <v>323</v>
      </c>
      <c r="C196" s="30">
        <v>916</v>
      </c>
      <c r="D196" s="31"/>
      <c r="E196" s="29"/>
      <c r="F196" s="29"/>
      <c r="G196" s="29"/>
      <c r="H196" s="29"/>
      <c r="I196" s="29"/>
      <c r="J196" s="29"/>
      <c r="K196" s="203"/>
      <c r="L196" s="29"/>
      <c r="M196" s="29"/>
      <c r="N196" s="184">
        <f t="shared" ref="N196:S196" si="30">N197+N205</f>
        <v>18036403</v>
      </c>
      <c r="O196" s="184">
        <f t="shared" si="30"/>
        <v>17833513.66</v>
      </c>
      <c r="P196" s="184">
        <f t="shared" si="30"/>
        <v>18145964</v>
      </c>
      <c r="Q196" s="184">
        <f t="shared" si="30"/>
        <v>22015964</v>
      </c>
      <c r="R196" s="184">
        <f t="shared" si="30"/>
        <v>22015964</v>
      </c>
      <c r="S196" s="184">
        <f t="shared" si="30"/>
        <v>22015964</v>
      </c>
    </row>
    <row r="197" spans="1:19" s="20" customFormat="1" ht="57" x14ac:dyDescent="0.2">
      <c r="A197" s="82">
        <v>2500</v>
      </c>
      <c r="B197" s="90" t="s">
        <v>462</v>
      </c>
      <c r="C197" s="32"/>
      <c r="D197" s="33"/>
      <c r="E197" s="32"/>
      <c r="F197" s="32"/>
      <c r="G197" s="32"/>
      <c r="H197" s="32"/>
      <c r="I197" s="32"/>
      <c r="J197" s="32"/>
      <c r="K197" s="207"/>
      <c r="L197" s="32"/>
      <c r="M197" s="32"/>
      <c r="N197" s="188">
        <f t="shared" ref="N197:S197" si="31">N201+N203+N198</f>
        <v>1988500</v>
      </c>
      <c r="O197" s="188">
        <f t="shared" si="31"/>
        <v>1837600</v>
      </c>
      <c r="P197" s="188">
        <f t="shared" si="31"/>
        <v>2500000</v>
      </c>
      <c r="Q197" s="188">
        <f t="shared" si="31"/>
        <v>6370000</v>
      </c>
      <c r="R197" s="188">
        <f t="shared" si="31"/>
        <v>6370000</v>
      </c>
      <c r="S197" s="188">
        <f t="shared" si="31"/>
        <v>6370000</v>
      </c>
    </row>
    <row r="198" spans="1:19" ht="225" x14ac:dyDescent="0.25">
      <c r="A198" s="269">
        <v>2504</v>
      </c>
      <c r="B198" s="284" t="s">
        <v>89</v>
      </c>
      <c r="C198" s="327">
        <v>916</v>
      </c>
      <c r="D198" s="330" t="s">
        <v>34</v>
      </c>
      <c r="E198" s="9" t="s">
        <v>20</v>
      </c>
      <c r="F198" s="9" t="s">
        <v>93</v>
      </c>
      <c r="G198" s="9" t="s">
        <v>90</v>
      </c>
      <c r="H198" s="9" t="s">
        <v>100</v>
      </c>
      <c r="I198" s="9" t="s">
        <v>48</v>
      </c>
      <c r="J198" s="9" t="s">
        <v>26</v>
      </c>
      <c r="K198" s="55" t="s">
        <v>390</v>
      </c>
      <c r="L198" s="9"/>
      <c r="M198" s="9" t="s">
        <v>105</v>
      </c>
      <c r="N198" s="317">
        <v>12900</v>
      </c>
      <c r="O198" s="317">
        <v>0</v>
      </c>
      <c r="P198" s="267">
        <v>100000</v>
      </c>
      <c r="Q198" s="267">
        <v>370000</v>
      </c>
      <c r="R198" s="317">
        <v>370000</v>
      </c>
      <c r="S198" s="317">
        <v>370000</v>
      </c>
    </row>
    <row r="199" spans="1:19" ht="90" x14ac:dyDescent="0.25">
      <c r="A199" s="295"/>
      <c r="B199" s="291"/>
      <c r="C199" s="328"/>
      <c r="D199" s="331"/>
      <c r="E199" s="9" t="s">
        <v>91</v>
      </c>
      <c r="F199" s="9" t="s">
        <v>92</v>
      </c>
      <c r="G199" s="9" t="s">
        <v>94</v>
      </c>
      <c r="H199" s="9" t="s">
        <v>101</v>
      </c>
      <c r="I199" s="9" t="s">
        <v>48</v>
      </c>
      <c r="J199" s="9" t="s">
        <v>102</v>
      </c>
      <c r="K199" s="55" t="s">
        <v>506</v>
      </c>
      <c r="L199" s="9"/>
      <c r="M199" s="9" t="s">
        <v>507</v>
      </c>
      <c r="N199" s="318"/>
      <c r="O199" s="318"/>
      <c r="P199" s="268"/>
      <c r="Q199" s="268"/>
      <c r="R199" s="318"/>
      <c r="S199" s="318"/>
    </row>
    <row r="200" spans="1:19" ht="180" x14ac:dyDescent="0.25">
      <c r="A200" s="295"/>
      <c r="B200" s="291"/>
      <c r="C200" s="329"/>
      <c r="D200" s="332"/>
      <c r="E200" s="9" t="s">
        <v>95</v>
      </c>
      <c r="F200" s="9" t="s">
        <v>96</v>
      </c>
      <c r="G200" s="9" t="s">
        <v>97</v>
      </c>
      <c r="H200" s="9" t="s">
        <v>103</v>
      </c>
      <c r="I200" s="9" t="s">
        <v>48</v>
      </c>
      <c r="J200" s="9" t="s">
        <v>104</v>
      </c>
      <c r="K200" s="55" t="s">
        <v>108</v>
      </c>
      <c r="L200" s="9"/>
      <c r="M200" s="9" t="s">
        <v>109</v>
      </c>
      <c r="N200" s="319"/>
      <c r="O200" s="319"/>
      <c r="P200" s="277"/>
      <c r="Q200" s="277"/>
      <c r="R200" s="319"/>
      <c r="S200" s="319"/>
    </row>
    <row r="201" spans="1:19" ht="361.5" customHeight="1" x14ac:dyDescent="0.25">
      <c r="A201" s="269">
        <v>2544</v>
      </c>
      <c r="B201" s="284" t="s">
        <v>523</v>
      </c>
      <c r="C201" s="269">
        <v>916</v>
      </c>
      <c r="D201" s="278" t="s">
        <v>115</v>
      </c>
      <c r="E201" s="284" t="s">
        <v>20</v>
      </c>
      <c r="F201" s="284" t="s">
        <v>116</v>
      </c>
      <c r="G201" s="284" t="s">
        <v>90</v>
      </c>
      <c r="H201" s="9" t="s">
        <v>117</v>
      </c>
      <c r="I201" s="9" t="s">
        <v>118</v>
      </c>
      <c r="J201" s="9" t="s">
        <v>119</v>
      </c>
      <c r="K201" s="55" t="s">
        <v>29</v>
      </c>
      <c r="L201" s="9"/>
      <c r="M201" s="9" t="s">
        <v>37</v>
      </c>
      <c r="N201" s="267">
        <v>1580000</v>
      </c>
      <c r="O201" s="267">
        <v>1580000</v>
      </c>
      <c r="P201" s="267">
        <v>2000000</v>
      </c>
      <c r="Q201" s="267">
        <v>5000000</v>
      </c>
      <c r="R201" s="267">
        <v>5000000</v>
      </c>
      <c r="S201" s="267">
        <v>5000000</v>
      </c>
    </row>
    <row r="202" spans="1:19" ht="409.5" customHeight="1" x14ac:dyDescent="0.25">
      <c r="A202" s="270"/>
      <c r="B202" s="288"/>
      <c r="C202" s="270"/>
      <c r="D202" s="280"/>
      <c r="E202" s="288"/>
      <c r="F202" s="288"/>
      <c r="G202" s="288"/>
      <c r="H202" s="9"/>
      <c r="I202" s="9"/>
      <c r="J202" s="9"/>
      <c r="K202" s="55" t="s">
        <v>120</v>
      </c>
      <c r="L202" s="9"/>
      <c r="M202" s="9" t="s">
        <v>121</v>
      </c>
      <c r="N202" s="277"/>
      <c r="O202" s="277"/>
      <c r="P202" s="277"/>
      <c r="Q202" s="277"/>
      <c r="R202" s="277"/>
      <c r="S202" s="277"/>
    </row>
    <row r="203" spans="1:19" ht="90" x14ac:dyDescent="0.25">
      <c r="A203" s="269">
        <v>2545</v>
      </c>
      <c r="B203" s="284" t="s">
        <v>536</v>
      </c>
      <c r="C203" s="269">
        <v>916</v>
      </c>
      <c r="D203" s="278" t="s">
        <v>34</v>
      </c>
      <c r="E203" s="9" t="s">
        <v>20</v>
      </c>
      <c r="F203" s="9" t="s">
        <v>47</v>
      </c>
      <c r="G203" s="9" t="s">
        <v>90</v>
      </c>
      <c r="H203" s="269"/>
      <c r="I203" s="269"/>
      <c r="J203" s="269"/>
      <c r="K203" s="208" t="s">
        <v>327</v>
      </c>
      <c r="L203" s="9"/>
      <c r="M203" s="9" t="s">
        <v>328</v>
      </c>
      <c r="N203" s="267">
        <v>395600</v>
      </c>
      <c r="O203" s="267">
        <v>257600</v>
      </c>
      <c r="P203" s="267">
        <v>400000</v>
      </c>
      <c r="Q203" s="267">
        <v>1000000</v>
      </c>
      <c r="R203" s="267">
        <v>1000000</v>
      </c>
      <c r="S203" s="267">
        <v>1000000</v>
      </c>
    </row>
    <row r="204" spans="1:19" ht="45" x14ac:dyDescent="0.25">
      <c r="A204" s="270"/>
      <c r="B204" s="288"/>
      <c r="C204" s="270"/>
      <c r="D204" s="280"/>
      <c r="E204" s="9" t="s">
        <v>324</v>
      </c>
      <c r="F204" s="9" t="s">
        <v>325</v>
      </c>
      <c r="G204" s="9" t="s">
        <v>326</v>
      </c>
      <c r="H204" s="270"/>
      <c r="I204" s="270"/>
      <c r="J204" s="270"/>
      <c r="K204" s="209"/>
      <c r="L204" s="9"/>
      <c r="M204" s="9"/>
      <c r="N204" s="277"/>
      <c r="O204" s="277"/>
      <c r="P204" s="277"/>
      <c r="Q204" s="277"/>
      <c r="R204" s="277"/>
      <c r="S204" s="277"/>
    </row>
    <row r="205" spans="1:19" s="20" customFormat="1" ht="114" x14ac:dyDescent="0.2">
      <c r="A205" s="66">
        <v>2600</v>
      </c>
      <c r="B205" s="25" t="s">
        <v>463</v>
      </c>
      <c r="C205" s="32"/>
      <c r="D205" s="33"/>
      <c r="E205" s="32"/>
      <c r="F205" s="32"/>
      <c r="G205" s="32"/>
      <c r="H205" s="32"/>
      <c r="I205" s="32"/>
      <c r="J205" s="32"/>
      <c r="K205" s="207"/>
      <c r="L205" s="32"/>
      <c r="M205" s="32"/>
      <c r="N205" s="188">
        <f t="shared" ref="N205:S205" si="32">N206</f>
        <v>16047903</v>
      </c>
      <c r="O205" s="188">
        <f t="shared" si="32"/>
        <v>15995913.66</v>
      </c>
      <c r="P205" s="188">
        <f t="shared" si="32"/>
        <v>15645964</v>
      </c>
      <c r="Q205" s="188">
        <f t="shared" si="32"/>
        <v>15645964</v>
      </c>
      <c r="R205" s="188">
        <f t="shared" si="32"/>
        <v>15645964</v>
      </c>
      <c r="S205" s="188">
        <f t="shared" si="32"/>
        <v>15645964</v>
      </c>
    </row>
    <row r="206" spans="1:19" ht="90" x14ac:dyDescent="0.25">
      <c r="A206" s="269" t="s">
        <v>453</v>
      </c>
      <c r="B206" s="284" t="s">
        <v>537</v>
      </c>
      <c r="C206" s="269">
        <v>916</v>
      </c>
      <c r="D206" s="18" t="s">
        <v>34</v>
      </c>
      <c r="E206" s="9" t="s">
        <v>20</v>
      </c>
      <c r="F206" s="9" t="s">
        <v>33</v>
      </c>
      <c r="G206" s="8" t="s">
        <v>21</v>
      </c>
      <c r="H206" s="9" t="s">
        <v>24</v>
      </c>
      <c r="I206" s="10" t="s">
        <v>25</v>
      </c>
      <c r="J206" s="8" t="s">
        <v>26</v>
      </c>
      <c r="K206" s="55" t="s">
        <v>29</v>
      </c>
      <c r="L206" s="9"/>
      <c r="M206" s="9" t="s">
        <v>30</v>
      </c>
      <c r="N206" s="267">
        <v>16047903</v>
      </c>
      <c r="O206" s="267">
        <v>15995913.66</v>
      </c>
      <c r="P206" s="267">
        <v>15645964</v>
      </c>
      <c r="Q206" s="267">
        <v>15645964</v>
      </c>
      <c r="R206" s="267">
        <v>15645964</v>
      </c>
      <c r="S206" s="267">
        <v>15645964</v>
      </c>
    </row>
    <row r="207" spans="1:19" ht="235.5" customHeight="1" x14ac:dyDescent="0.25">
      <c r="A207" s="270"/>
      <c r="B207" s="288"/>
      <c r="C207" s="270"/>
      <c r="D207" s="18"/>
      <c r="E207" s="8" t="s">
        <v>22</v>
      </c>
      <c r="F207" s="6" t="s">
        <v>25</v>
      </c>
      <c r="G207" s="8" t="s">
        <v>23</v>
      </c>
      <c r="H207" s="246" t="s">
        <v>27</v>
      </c>
      <c r="I207" s="10" t="s">
        <v>25</v>
      </c>
      <c r="J207" s="9" t="s">
        <v>28</v>
      </c>
      <c r="K207" s="55" t="s">
        <v>508</v>
      </c>
      <c r="L207" s="9"/>
      <c r="M207" s="9" t="s">
        <v>507</v>
      </c>
      <c r="N207" s="277"/>
      <c r="O207" s="277"/>
      <c r="P207" s="277"/>
      <c r="Q207" s="277"/>
      <c r="R207" s="277"/>
      <c r="S207" s="277"/>
    </row>
    <row r="208" spans="1:19" s="20" customFormat="1" ht="14.25" x14ac:dyDescent="0.2">
      <c r="A208" s="30"/>
      <c r="B208" s="29" t="s">
        <v>330</v>
      </c>
      <c r="C208" s="30">
        <v>917</v>
      </c>
      <c r="D208" s="31"/>
      <c r="E208" s="29"/>
      <c r="F208" s="29"/>
      <c r="G208" s="29"/>
      <c r="H208" s="29"/>
      <c r="I208" s="29"/>
      <c r="J208" s="29"/>
      <c r="K208" s="203"/>
      <c r="L208" s="29"/>
      <c r="M208" s="29"/>
      <c r="N208" s="184">
        <f>N209</f>
        <v>8771657</v>
      </c>
      <c r="O208" s="184">
        <f t="shared" ref="O208:S209" si="33">O209</f>
        <v>8771657</v>
      </c>
      <c r="P208" s="184">
        <f t="shared" si="33"/>
        <v>9672134</v>
      </c>
      <c r="Q208" s="184">
        <f t="shared" si="33"/>
        <v>9656634</v>
      </c>
      <c r="R208" s="184">
        <f t="shared" si="33"/>
        <v>9656634</v>
      </c>
      <c r="S208" s="184">
        <f t="shared" si="33"/>
        <v>9656634</v>
      </c>
    </row>
    <row r="209" spans="1:19" s="20" customFormat="1" ht="114" x14ac:dyDescent="0.2">
      <c r="A209" s="66">
        <v>2600</v>
      </c>
      <c r="B209" s="25" t="s">
        <v>463</v>
      </c>
      <c r="C209" s="15"/>
      <c r="D209" s="23"/>
      <c r="E209" s="15"/>
      <c r="F209" s="15"/>
      <c r="G209" s="15"/>
      <c r="H209" s="15"/>
      <c r="I209" s="15"/>
      <c r="J209" s="15"/>
      <c r="K209" s="202"/>
      <c r="L209" s="15"/>
      <c r="M209" s="15"/>
      <c r="N209" s="178">
        <f>N210</f>
        <v>8771657</v>
      </c>
      <c r="O209" s="178">
        <f t="shared" si="33"/>
        <v>8771657</v>
      </c>
      <c r="P209" s="178">
        <f t="shared" si="33"/>
        <v>9672134</v>
      </c>
      <c r="Q209" s="178">
        <f t="shared" si="33"/>
        <v>9656634</v>
      </c>
      <c r="R209" s="178">
        <f t="shared" si="33"/>
        <v>9656634</v>
      </c>
      <c r="S209" s="178">
        <f t="shared" si="33"/>
        <v>9656634</v>
      </c>
    </row>
    <row r="210" spans="1:19" ht="90" x14ac:dyDescent="0.25">
      <c r="A210" s="269" t="s">
        <v>453</v>
      </c>
      <c r="B210" s="284" t="s">
        <v>539</v>
      </c>
      <c r="C210" s="269">
        <v>917</v>
      </c>
      <c r="D210" s="278" t="s">
        <v>331</v>
      </c>
      <c r="E210" s="9" t="s">
        <v>20</v>
      </c>
      <c r="F210" s="9" t="s">
        <v>33</v>
      </c>
      <c r="G210" s="8" t="s">
        <v>21</v>
      </c>
      <c r="H210" s="9" t="s">
        <v>24</v>
      </c>
      <c r="I210" s="10" t="s">
        <v>25</v>
      </c>
      <c r="J210" s="8" t="s">
        <v>26</v>
      </c>
      <c r="K210" s="55" t="s">
        <v>29</v>
      </c>
      <c r="L210" s="9"/>
      <c r="M210" s="9" t="s">
        <v>37</v>
      </c>
      <c r="N210" s="267">
        <v>8771657</v>
      </c>
      <c r="O210" s="267">
        <v>8771657</v>
      </c>
      <c r="P210" s="267">
        <v>9672134</v>
      </c>
      <c r="Q210" s="267">
        <v>9656634</v>
      </c>
      <c r="R210" s="267">
        <v>9656634</v>
      </c>
      <c r="S210" s="267">
        <v>9656634</v>
      </c>
    </row>
    <row r="211" spans="1:19" ht="231.75" customHeight="1" x14ac:dyDescent="0.25">
      <c r="A211" s="270"/>
      <c r="B211" s="288"/>
      <c r="C211" s="270"/>
      <c r="D211" s="280"/>
      <c r="E211" s="8" t="s">
        <v>22</v>
      </c>
      <c r="F211" s="6" t="s">
        <v>25</v>
      </c>
      <c r="G211" s="8" t="s">
        <v>23</v>
      </c>
      <c r="H211" s="9" t="s">
        <v>27</v>
      </c>
      <c r="I211" s="10" t="s">
        <v>25</v>
      </c>
      <c r="J211" s="9" t="s">
        <v>28</v>
      </c>
      <c r="K211" s="125" t="s">
        <v>572</v>
      </c>
      <c r="L211" s="9"/>
      <c r="M211" s="9"/>
      <c r="N211" s="277"/>
      <c r="O211" s="277"/>
      <c r="P211" s="277"/>
      <c r="Q211" s="277"/>
      <c r="R211" s="277"/>
      <c r="S211" s="277"/>
    </row>
    <row r="212" spans="1:19" s="20" customFormat="1" ht="14.25" x14ac:dyDescent="0.2">
      <c r="A212" s="30"/>
      <c r="B212" s="29" t="s">
        <v>333</v>
      </c>
      <c r="C212" s="30">
        <v>918</v>
      </c>
      <c r="D212" s="31"/>
      <c r="E212" s="29"/>
      <c r="F212" s="29"/>
      <c r="G212" s="29"/>
      <c r="H212" s="29"/>
      <c r="I212" s="29"/>
      <c r="J212" s="29"/>
      <c r="K212" s="203"/>
      <c r="L212" s="29"/>
      <c r="M212" s="29"/>
      <c r="N212" s="184">
        <f>N213</f>
        <v>2440722</v>
      </c>
      <c r="O212" s="184">
        <f t="shared" ref="O212:S213" si="34">O213</f>
        <v>2440722</v>
      </c>
      <c r="P212" s="184">
        <f t="shared" si="34"/>
        <v>2649647</v>
      </c>
      <c r="Q212" s="184">
        <f t="shared" si="34"/>
        <v>2649647</v>
      </c>
      <c r="R212" s="184">
        <f t="shared" si="34"/>
        <v>2649647</v>
      </c>
      <c r="S212" s="184">
        <f t="shared" si="34"/>
        <v>2649647</v>
      </c>
    </row>
    <row r="213" spans="1:19" s="20" customFormat="1" ht="114" x14ac:dyDescent="0.2">
      <c r="A213" s="66">
        <v>2600</v>
      </c>
      <c r="B213" s="25" t="s">
        <v>463</v>
      </c>
      <c r="C213" s="15"/>
      <c r="D213" s="23"/>
      <c r="E213" s="15"/>
      <c r="F213" s="15"/>
      <c r="G213" s="15"/>
      <c r="H213" s="15"/>
      <c r="I213" s="15"/>
      <c r="J213" s="15"/>
      <c r="K213" s="202"/>
      <c r="L213" s="15"/>
      <c r="M213" s="15"/>
      <c r="N213" s="178">
        <f>N214</f>
        <v>2440722</v>
      </c>
      <c r="O213" s="178">
        <f t="shared" si="34"/>
        <v>2440722</v>
      </c>
      <c r="P213" s="178">
        <f t="shared" si="34"/>
        <v>2649647</v>
      </c>
      <c r="Q213" s="178">
        <f t="shared" si="34"/>
        <v>2649647</v>
      </c>
      <c r="R213" s="178">
        <f t="shared" si="34"/>
        <v>2649647</v>
      </c>
      <c r="S213" s="178">
        <f t="shared" si="34"/>
        <v>2649647</v>
      </c>
    </row>
    <row r="214" spans="1:19" ht="90" x14ac:dyDescent="0.25">
      <c r="A214" s="269" t="s">
        <v>453</v>
      </c>
      <c r="B214" s="284" t="s">
        <v>538</v>
      </c>
      <c r="C214" s="269">
        <v>918</v>
      </c>
      <c r="D214" s="278" t="s">
        <v>332</v>
      </c>
      <c r="E214" s="9" t="s">
        <v>20</v>
      </c>
      <c r="F214" s="9" t="s">
        <v>33</v>
      </c>
      <c r="G214" s="8" t="s">
        <v>21</v>
      </c>
      <c r="H214" s="9" t="s">
        <v>24</v>
      </c>
      <c r="I214" s="10" t="s">
        <v>25</v>
      </c>
      <c r="J214" s="8" t="s">
        <v>26</v>
      </c>
      <c r="K214" s="55" t="s">
        <v>29</v>
      </c>
      <c r="L214" s="9"/>
      <c r="M214" s="9"/>
      <c r="N214" s="267">
        <v>2440722</v>
      </c>
      <c r="O214" s="267">
        <v>2440722</v>
      </c>
      <c r="P214" s="267">
        <v>2649647</v>
      </c>
      <c r="Q214" s="267">
        <v>2649647</v>
      </c>
      <c r="R214" s="267">
        <v>2649647</v>
      </c>
      <c r="S214" s="267">
        <v>2649647</v>
      </c>
    </row>
    <row r="215" spans="1:19" ht="285" x14ac:dyDescent="0.25">
      <c r="A215" s="270"/>
      <c r="B215" s="288"/>
      <c r="C215" s="270"/>
      <c r="D215" s="280"/>
      <c r="E215" s="8" t="s">
        <v>22</v>
      </c>
      <c r="F215" s="6" t="s">
        <v>25</v>
      </c>
      <c r="G215" s="8" t="s">
        <v>23</v>
      </c>
      <c r="H215" s="9" t="s">
        <v>27</v>
      </c>
      <c r="I215" s="10" t="s">
        <v>25</v>
      </c>
      <c r="J215" s="9" t="s">
        <v>28</v>
      </c>
      <c r="K215" s="55" t="s">
        <v>134</v>
      </c>
      <c r="L215" s="9"/>
      <c r="M215" s="9" t="s">
        <v>135</v>
      </c>
      <c r="N215" s="277"/>
      <c r="O215" s="277"/>
      <c r="P215" s="277"/>
      <c r="Q215" s="277"/>
      <c r="R215" s="277"/>
      <c r="S215" s="277"/>
    </row>
    <row r="216" spans="1:19" ht="26.25" customHeight="1" x14ac:dyDescent="0.25">
      <c r="A216" s="65">
        <v>2500</v>
      </c>
      <c r="B216" s="272" t="s">
        <v>386</v>
      </c>
      <c r="C216" s="275"/>
      <c r="D216" s="275"/>
      <c r="E216" s="275"/>
      <c r="F216" s="275"/>
      <c r="G216" s="275"/>
      <c r="H216" s="275"/>
      <c r="I216" s="275"/>
      <c r="J216" s="275"/>
      <c r="K216" s="275"/>
      <c r="L216" s="275"/>
      <c r="M216" s="276"/>
      <c r="N216" s="179">
        <f t="shared" ref="N216:S216" si="35">N10+N47+N63+N75+N86+N122+N158+N180+N197</f>
        <v>1766293635.5599999</v>
      </c>
      <c r="O216" s="179">
        <f t="shared" si="35"/>
        <v>1752298311.53</v>
      </c>
      <c r="P216" s="179">
        <f t="shared" si="35"/>
        <v>1401962003</v>
      </c>
      <c r="Q216" s="179">
        <f t="shared" si="35"/>
        <v>1269825351</v>
      </c>
      <c r="R216" s="179">
        <f t="shared" si="35"/>
        <v>1232265474</v>
      </c>
      <c r="S216" s="179">
        <f t="shared" si="35"/>
        <v>1232265474</v>
      </c>
    </row>
    <row r="217" spans="1:19" ht="33.75" customHeight="1" x14ac:dyDescent="0.25">
      <c r="A217" s="14">
        <v>2600</v>
      </c>
      <c r="B217" s="272" t="s">
        <v>385</v>
      </c>
      <c r="C217" s="275"/>
      <c r="D217" s="275"/>
      <c r="E217" s="275"/>
      <c r="F217" s="275"/>
      <c r="G217" s="275"/>
      <c r="H217" s="275"/>
      <c r="I217" s="275"/>
      <c r="J217" s="275"/>
      <c r="K217" s="275"/>
      <c r="L217" s="275"/>
      <c r="M217" s="276"/>
      <c r="N217" s="179">
        <f t="shared" ref="N217:S217" si="36">N25+N55+N65+N104+N149+N174+N193+N205+N209+N213</f>
        <v>275782099.27999997</v>
      </c>
      <c r="O217" s="179">
        <f t="shared" si="36"/>
        <v>271768976.30999994</v>
      </c>
      <c r="P217" s="179">
        <f t="shared" si="36"/>
        <v>331173348</v>
      </c>
      <c r="Q217" s="179">
        <f t="shared" si="36"/>
        <v>302108576</v>
      </c>
      <c r="R217" s="179">
        <f t="shared" si="36"/>
        <v>258121876</v>
      </c>
      <c r="S217" s="179">
        <f t="shared" si="36"/>
        <v>258121876</v>
      </c>
    </row>
    <row r="218" spans="1:19" ht="30" customHeight="1" x14ac:dyDescent="0.25">
      <c r="A218" s="66">
        <v>3100</v>
      </c>
      <c r="B218" s="272" t="s">
        <v>456</v>
      </c>
      <c r="C218" s="273"/>
      <c r="D218" s="273"/>
      <c r="E218" s="273"/>
      <c r="F218" s="273"/>
      <c r="G218" s="273"/>
      <c r="H218" s="273"/>
      <c r="I218" s="273"/>
      <c r="J218" s="273"/>
      <c r="K218" s="273"/>
      <c r="L218" s="273"/>
      <c r="M218" s="274"/>
      <c r="N218" s="175">
        <f t="shared" ref="N218:S218" si="37">N33</f>
        <v>886400</v>
      </c>
      <c r="O218" s="175">
        <f t="shared" si="37"/>
        <v>403740</v>
      </c>
      <c r="P218" s="175">
        <f t="shared" si="37"/>
        <v>10600</v>
      </c>
      <c r="Q218" s="175">
        <f t="shared" si="37"/>
        <v>9400</v>
      </c>
      <c r="R218" s="175">
        <f t="shared" si="37"/>
        <v>0</v>
      </c>
      <c r="S218" s="175">
        <f t="shared" si="37"/>
        <v>0</v>
      </c>
    </row>
    <row r="219" spans="1:19" x14ac:dyDescent="0.25">
      <c r="A219" s="14">
        <v>3200</v>
      </c>
      <c r="B219" s="309" t="s">
        <v>540</v>
      </c>
      <c r="C219" s="309"/>
      <c r="D219" s="309"/>
      <c r="E219" s="309"/>
      <c r="F219" s="309"/>
      <c r="G219" s="309"/>
      <c r="H219" s="309"/>
      <c r="I219" s="309"/>
      <c r="J219" s="309"/>
      <c r="K219" s="309"/>
      <c r="L219" s="309"/>
      <c r="M219" s="309"/>
      <c r="N219" s="189">
        <f t="shared" ref="N219:S219" si="38">N35+N59+N154+N108</f>
        <v>153221160</v>
      </c>
      <c r="O219" s="189">
        <f t="shared" si="38"/>
        <v>138101766.53</v>
      </c>
      <c r="P219" s="189">
        <f t="shared" si="38"/>
        <v>247140700</v>
      </c>
      <c r="Q219" s="189">
        <f t="shared" si="38"/>
        <v>160124700</v>
      </c>
      <c r="R219" s="189">
        <f t="shared" si="38"/>
        <v>158106100</v>
      </c>
      <c r="S219" s="189">
        <f t="shared" si="38"/>
        <v>158106100</v>
      </c>
    </row>
    <row r="220" spans="1:19" x14ac:dyDescent="0.25">
      <c r="A220" s="14">
        <v>3400</v>
      </c>
      <c r="B220" s="272" t="s">
        <v>457</v>
      </c>
      <c r="C220" s="275"/>
      <c r="D220" s="275"/>
      <c r="E220" s="275"/>
      <c r="F220" s="275"/>
      <c r="G220" s="275"/>
      <c r="H220" s="275"/>
      <c r="I220" s="275"/>
      <c r="J220" s="275"/>
      <c r="K220" s="275"/>
      <c r="L220" s="275"/>
      <c r="M220" s="276"/>
      <c r="N220" s="189">
        <f t="shared" ref="N220:S220" si="39">N115</f>
        <v>1086049727.76</v>
      </c>
      <c r="O220" s="189">
        <f t="shared" si="39"/>
        <v>1081307731.76</v>
      </c>
      <c r="P220" s="189">
        <f t="shared" si="39"/>
        <v>1198183200</v>
      </c>
      <c r="Q220" s="189">
        <f t="shared" si="39"/>
        <v>1180071100</v>
      </c>
      <c r="R220" s="189">
        <f t="shared" si="39"/>
        <v>1180071100</v>
      </c>
      <c r="S220" s="189">
        <f t="shared" si="39"/>
        <v>1180071100</v>
      </c>
    </row>
    <row r="221" spans="1:19" ht="15.75" thickBot="1" x14ac:dyDescent="0.3">
      <c r="A221" s="154"/>
      <c r="B221" s="281" t="s">
        <v>343</v>
      </c>
      <c r="C221" s="282"/>
      <c r="D221" s="282"/>
      <c r="E221" s="282"/>
      <c r="F221" s="282"/>
      <c r="G221" s="282"/>
      <c r="H221" s="282"/>
      <c r="I221" s="282"/>
      <c r="J221" s="282"/>
      <c r="K221" s="282"/>
      <c r="L221" s="282"/>
      <c r="M221" s="283"/>
      <c r="N221" s="190">
        <f t="shared" ref="N221:S221" si="40">SUM(N216:N219)+N220</f>
        <v>3282233022.6000004</v>
      </c>
      <c r="O221" s="190">
        <f t="shared" si="40"/>
        <v>3243880526.1300001</v>
      </c>
      <c r="P221" s="190">
        <f t="shared" si="40"/>
        <v>3178469851</v>
      </c>
      <c r="Q221" s="190">
        <f t="shared" si="40"/>
        <v>2912139127</v>
      </c>
      <c r="R221" s="190">
        <f t="shared" si="40"/>
        <v>2828564550</v>
      </c>
      <c r="S221" s="190">
        <f t="shared" si="40"/>
        <v>2828564550</v>
      </c>
    </row>
    <row r="222" spans="1:19" hidden="1" x14ac:dyDescent="0.25">
      <c r="N222" s="36" t="e">
        <f>N212+N208+N196+N179+N157+N121+#REF!+N85+N74+N62+N46+N9</f>
        <v>#REF!</v>
      </c>
      <c r="O222" s="36" t="e">
        <f>O212+O208+O196+O179+O157+O121+#REF!+O85+O74+O62+O46+O9</f>
        <v>#REF!</v>
      </c>
      <c r="P222" s="36" t="e">
        <f>P212+P208+P196+P179+P157+P121+#REF!+P85+P74+P62+P46+P9</f>
        <v>#REF!</v>
      </c>
      <c r="Q222" s="36" t="e">
        <f>Q212+Q208+Q196+Q179+Q157+Q121+#REF!+Q85+Q74+Q62+Q46+Q9</f>
        <v>#REF!</v>
      </c>
      <c r="R222" s="36" t="e">
        <f>R212+R208+R196+R179+R157+R121+#REF!+R85+R74+R62+R46+R9</f>
        <v>#REF!</v>
      </c>
      <c r="S222" s="36" t="e">
        <f>S212+S208+S196+S179+S157+S121+#REF!+S85+S74+S62+S46+S9</f>
        <v>#REF!</v>
      </c>
    </row>
    <row r="223" spans="1:19" hidden="1" x14ac:dyDescent="0.25">
      <c r="N223" s="17" t="e">
        <f t="shared" ref="N223:S223" si="41">N221-N222</f>
        <v>#REF!</v>
      </c>
      <c r="O223" s="17" t="e">
        <f t="shared" si="41"/>
        <v>#REF!</v>
      </c>
      <c r="P223" s="17" t="e">
        <f t="shared" si="41"/>
        <v>#REF!</v>
      </c>
      <c r="Q223" s="17" t="e">
        <f t="shared" si="41"/>
        <v>#REF!</v>
      </c>
      <c r="R223" s="17" t="e">
        <f t="shared" si="41"/>
        <v>#REF!</v>
      </c>
      <c r="S223" s="17" t="e">
        <f t="shared" si="41"/>
        <v>#REF!</v>
      </c>
    </row>
    <row r="224" spans="1:19" hidden="1" x14ac:dyDescent="0.25">
      <c r="N224" s="17">
        <v>2445385506.8400002</v>
      </c>
      <c r="O224" s="17">
        <v>2404316517.79</v>
      </c>
      <c r="P224" s="94">
        <v>2728038322.6999998</v>
      </c>
      <c r="Q224" s="94">
        <f>2456707715.23-26800000</f>
        <v>2429907715.23</v>
      </c>
      <c r="R224" s="94">
        <f>2389651888.9-52000000</f>
        <v>2337651888.9000001</v>
      </c>
      <c r="S224" s="94">
        <f>2231159314-52000000</f>
        <v>2179159314</v>
      </c>
    </row>
    <row r="225" spans="1:19" hidden="1" x14ac:dyDescent="0.25">
      <c r="N225" s="94" t="e">
        <f>N222-N224</f>
        <v>#REF!</v>
      </c>
      <c r="O225" s="94" t="e">
        <f>O222-O224</f>
        <v>#REF!</v>
      </c>
      <c r="P225" s="94" t="e">
        <f>P222-P224</f>
        <v>#REF!</v>
      </c>
      <c r="Q225" s="94">
        <f>Q221-Q224</f>
        <v>482231411.76999998</v>
      </c>
      <c r="R225" s="94">
        <f>R221-R224</f>
        <v>490912661.0999999</v>
      </c>
      <c r="S225" s="1">
        <f>S221-S224</f>
        <v>649405236</v>
      </c>
    </row>
    <row r="226" spans="1:19" x14ac:dyDescent="0.25">
      <c r="Q226" s="94">
        <v>39000000</v>
      </c>
      <c r="R226" s="94">
        <v>77000000</v>
      </c>
      <c r="S226" s="94">
        <v>77000000</v>
      </c>
    </row>
    <row r="227" spans="1:19" x14ac:dyDescent="0.25">
      <c r="N227" s="94">
        <v>3282233022.5999999</v>
      </c>
      <c r="O227" s="94">
        <v>3243880526.1300001</v>
      </c>
      <c r="Q227" s="94">
        <f>Q221+Q226</f>
        <v>2951139127</v>
      </c>
      <c r="R227" s="94">
        <f t="shared" ref="R227:S227" si="42">R221+R226</f>
        <v>2905564550</v>
      </c>
      <c r="S227" s="94">
        <f t="shared" si="42"/>
        <v>2905564550</v>
      </c>
    </row>
    <row r="228" spans="1:19" x14ac:dyDescent="0.25">
      <c r="A228" s="271" t="s">
        <v>496</v>
      </c>
      <c r="B228" s="271"/>
      <c r="C228" s="271"/>
      <c r="D228" s="271"/>
      <c r="E228" s="1" t="s">
        <v>497</v>
      </c>
      <c r="P228" s="94"/>
      <c r="Q228" s="94"/>
      <c r="R228" s="94"/>
    </row>
    <row r="229" spans="1:19" x14ac:dyDescent="0.25">
      <c r="P229" s="94"/>
      <c r="Q229" s="94"/>
      <c r="R229" s="94"/>
    </row>
  </sheetData>
  <mergeCells count="587">
    <mergeCell ref="N30:N31"/>
    <mergeCell ref="O30:O31"/>
    <mergeCell ref="P30:P31"/>
    <mergeCell ref="Q30:Q31"/>
    <mergeCell ref="R30:R31"/>
    <mergeCell ref="O201:O202"/>
    <mergeCell ref="J203:J204"/>
    <mergeCell ref="J177:J178"/>
    <mergeCell ref="R201:R202"/>
    <mergeCell ref="R198:R200"/>
    <mergeCell ref="P177:P178"/>
    <mergeCell ref="Q177:Q178"/>
    <mergeCell ref="Q181:Q183"/>
    <mergeCell ref="R177:R178"/>
    <mergeCell ref="Q184:Q188"/>
    <mergeCell ref="P194:P195"/>
    <mergeCell ref="P175:P176"/>
    <mergeCell ref="Q175:Q176"/>
    <mergeCell ref="P184:P188"/>
    <mergeCell ref="R118:R119"/>
    <mergeCell ref="P137:P138"/>
    <mergeCell ref="Q137:Q138"/>
    <mergeCell ref="P139:P141"/>
    <mergeCell ref="O76:O80"/>
    <mergeCell ref="P206:P207"/>
    <mergeCell ref="Q206:Q207"/>
    <mergeCell ref="P210:P211"/>
    <mergeCell ref="Q210:Q211"/>
    <mergeCell ref="R137:R138"/>
    <mergeCell ref="R145:R146"/>
    <mergeCell ref="Q203:Q204"/>
    <mergeCell ref="Q214:Q215"/>
    <mergeCell ref="N17:N20"/>
    <mergeCell ref="O17:O20"/>
    <mergeCell ref="P17:P20"/>
    <mergeCell ref="Q17:Q20"/>
    <mergeCell ref="P159:P160"/>
    <mergeCell ref="Q159:Q160"/>
    <mergeCell ref="Q131:Q132"/>
    <mergeCell ref="P142:P144"/>
    <mergeCell ref="Q142:Q144"/>
    <mergeCell ref="P145:P146"/>
    <mergeCell ref="Q145:Q146"/>
    <mergeCell ref="P150:P151"/>
    <mergeCell ref="Q150:Q151"/>
    <mergeCell ref="P152:P153"/>
    <mergeCell ref="Q152:Q153"/>
    <mergeCell ref="N22:N24"/>
    <mergeCell ref="S118:S119"/>
    <mergeCell ref="S126:S129"/>
    <mergeCell ref="S169:S172"/>
    <mergeCell ref="P166:P168"/>
    <mergeCell ref="Q166:Q168"/>
    <mergeCell ref="R166:R168"/>
    <mergeCell ref="S166:S168"/>
    <mergeCell ref="Q139:Q141"/>
    <mergeCell ref="S139:S141"/>
    <mergeCell ref="S137:S138"/>
    <mergeCell ref="R139:R141"/>
    <mergeCell ref="S152:S153"/>
    <mergeCell ref="S145:S146"/>
    <mergeCell ref="S142:S144"/>
    <mergeCell ref="S150:S151"/>
    <mergeCell ref="R142:R144"/>
    <mergeCell ref="R152:R153"/>
    <mergeCell ref="P169:P172"/>
    <mergeCell ref="R169:R172"/>
    <mergeCell ref="S123:S125"/>
    <mergeCell ref="S131:S132"/>
    <mergeCell ref="R126:R129"/>
    <mergeCell ref="P126:P129"/>
    <mergeCell ref="S15:S16"/>
    <mergeCell ref="P26:P27"/>
    <mergeCell ref="Q26:Q27"/>
    <mergeCell ref="P28:P29"/>
    <mergeCell ref="S70:S71"/>
    <mergeCell ref="S66:S68"/>
    <mergeCell ref="O39:O40"/>
    <mergeCell ref="R39:R40"/>
    <mergeCell ref="S60:S61"/>
    <mergeCell ref="S56:S58"/>
    <mergeCell ref="S30:S31"/>
    <mergeCell ref="S41:S42"/>
    <mergeCell ref="S48:S51"/>
    <mergeCell ref="P43:P44"/>
    <mergeCell ref="R17:R20"/>
    <mergeCell ref="S17:S20"/>
    <mergeCell ref="Q15:Q16"/>
    <mergeCell ref="R15:R16"/>
    <mergeCell ref="P39:P40"/>
    <mergeCell ref="P41:P42"/>
    <mergeCell ref="P66:P68"/>
    <mergeCell ref="P53:P54"/>
    <mergeCell ref="O60:O61"/>
    <mergeCell ref="O43:O44"/>
    <mergeCell ref="S39:S40"/>
    <mergeCell ref="S26:S27"/>
    <mergeCell ref="Q22:Q24"/>
    <mergeCell ref="R22:R24"/>
    <mergeCell ref="S22:S24"/>
    <mergeCell ref="Q28:Q29"/>
    <mergeCell ref="S53:S54"/>
    <mergeCell ref="Q70:Q71"/>
    <mergeCell ref="Q43:Q44"/>
    <mergeCell ref="R43:R44"/>
    <mergeCell ref="Q39:Q40"/>
    <mergeCell ref="Q41:Q42"/>
    <mergeCell ref="Q60:Q61"/>
    <mergeCell ref="Q66:Q68"/>
    <mergeCell ref="Q53:Q54"/>
    <mergeCell ref="P48:P51"/>
    <mergeCell ref="Q48:Q51"/>
    <mergeCell ref="O48:O51"/>
    <mergeCell ref="A142:A144"/>
    <mergeCell ref="B145:B146"/>
    <mergeCell ref="A150:A151"/>
    <mergeCell ref="B150:B151"/>
    <mergeCell ref="C150:C151"/>
    <mergeCell ref="D150:D151"/>
    <mergeCell ref="B142:B144"/>
    <mergeCell ref="A145:A146"/>
    <mergeCell ref="D145:D146"/>
    <mergeCell ref="A137:A138"/>
    <mergeCell ref="B137:B138"/>
    <mergeCell ref="C137:C138"/>
    <mergeCell ref="A98:A101"/>
    <mergeCell ref="P76:P80"/>
    <mergeCell ref="Q126:Q129"/>
    <mergeCell ref="N60:N61"/>
    <mergeCell ref="P56:P58"/>
    <mergeCell ref="Q56:Q58"/>
    <mergeCell ref="P60:P61"/>
    <mergeCell ref="O116:O117"/>
    <mergeCell ref="Q116:Q117"/>
    <mergeCell ref="S76:S80"/>
    <mergeCell ref="S82:S83"/>
    <mergeCell ref="S105:S106"/>
    <mergeCell ref="S87:S91"/>
    <mergeCell ref="R102:R103"/>
    <mergeCell ref="R76:R80"/>
    <mergeCell ref="R82:R83"/>
    <mergeCell ref="S102:S103"/>
    <mergeCell ref="S43:S44"/>
    <mergeCell ref="R87:R91"/>
    <mergeCell ref="R70:R71"/>
    <mergeCell ref="R48:R51"/>
    <mergeCell ref="R53:R54"/>
    <mergeCell ref="R105:R106"/>
    <mergeCell ref="R72:R73"/>
    <mergeCell ref="S72:S73"/>
    <mergeCell ref="E11:E12"/>
    <mergeCell ref="N26:N27"/>
    <mergeCell ref="O28:O29"/>
    <mergeCell ref="R28:R29"/>
    <mergeCell ref="S28:S29"/>
    <mergeCell ref="E15:E16"/>
    <mergeCell ref="F15:F16"/>
    <mergeCell ref="G15:G16"/>
    <mergeCell ref="O41:O42"/>
    <mergeCell ref="O26:O27"/>
    <mergeCell ref="R26:R27"/>
    <mergeCell ref="N41:N42"/>
    <mergeCell ref="E28:E29"/>
    <mergeCell ref="E39:E40"/>
    <mergeCell ref="R41:R42"/>
    <mergeCell ref="F22:F24"/>
    <mergeCell ref="G22:G24"/>
    <mergeCell ref="G28:G29"/>
    <mergeCell ref="N28:N29"/>
    <mergeCell ref="P22:P24"/>
    <mergeCell ref="N15:N16"/>
    <mergeCell ref="O15:O16"/>
    <mergeCell ref="N39:N40"/>
    <mergeCell ref="P15:P16"/>
    <mergeCell ref="N87:N91"/>
    <mergeCell ref="N102:N103"/>
    <mergeCell ref="N70:N71"/>
    <mergeCell ref="O105:O106"/>
    <mergeCell ref="P102:P103"/>
    <mergeCell ref="N76:N80"/>
    <mergeCell ref="O87:O91"/>
    <mergeCell ref="Q102:Q103"/>
    <mergeCell ref="Q76:Q80"/>
    <mergeCell ref="P82:P83"/>
    <mergeCell ref="Q82:Q83"/>
    <mergeCell ref="P87:P91"/>
    <mergeCell ref="Q87:Q91"/>
    <mergeCell ref="O70:O71"/>
    <mergeCell ref="P70:P71"/>
    <mergeCell ref="N82:N83"/>
    <mergeCell ref="O82:O83"/>
    <mergeCell ref="O102:O103"/>
    <mergeCell ref="Q72:Q73"/>
    <mergeCell ref="P116:P117"/>
    <mergeCell ref="N72:N73"/>
    <mergeCell ref="R133:R134"/>
    <mergeCell ref="N105:N106"/>
    <mergeCell ref="N123:N125"/>
    <mergeCell ref="H123:H124"/>
    <mergeCell ref="N135:N136"/>
    <mergeCell ref="Q133:Q134"/>
    <mergeCell ref="P133:P134"/>
    <mergeCell ref="R116:R117"/>
    <mergeCell ref="P105:P106"/>
    <mergeCell ref="N133:N134"/>
    <mergeCell ref="O123:O125"/>
    <mergeCell ref="R123:R125"/>
    <mergeCell ref="O118:O119"/>
    <mergeCell ref="O133:O134"/>
    <mergeCell ref="P135:P136"/>
    <mergeCell ref="Q123:Q125"/>
    <mergeCell ref="P118:P119"/>
    <mergeCell ref="Q118:Q119"/>
    <mergeCell ref="P131:P132"/>
    <mergeCell ref="P123:P125"/>
    <mergeCell ref="O131:O132"/>
    <mergeCell ref="O126:O129"/>
    <mergeCell ref="N126:N129"/>
    <mergeCell ref="J135:J136"/>
    <mergeCell ref="S133:S134"/>
    <mergeCell ref="S135:S136"/>
    <mergeCell ref="S116:S117"/>
    <mergeCell ref="Q135:Q136"/>
    <mergeCell ref="R135:R136"/>
    <mergeCell ref="Q105:Q106"/>
    <mergeCell ref="S206:S207"/>
    <mergeCell ref="O135:O136"/>
    <mergeCell ref="R131:R132"/>
    <mergeCell ref="O139:O141"/>
    <mergeCell ref="O152:O153"/>
    <mergeCell ref="O150:O151"/>
    <mergeCell ref="N194:N195"/>
    <mergeCell ref="N198:N200"/>
    <mergeCell ref="N189:N192"/>
    <mergeCell ref="N181:N183"/>
    <mergeCell ref="N159:N160"/>
    <mergeCell ref="N184:N188"/>
    <mergeCell ref="O198:O200"/>
    <mergeCell ref="O177:O178"/>
    <mergeCell ref="N142:N144"/>
    <mergeCell ref="N139:N141"/>
    <mergeCell ref="O214:O215"/>
    <mergeCell ref="R159:R160"/>
    <mergeCell ref="S159:S160"/>
    <mergeCell ref="O159:O160"/>
    <mergeCell ref="O175:O176"/>
    <mergeCell ref="R175:R176"/>
    <mergeCell ref="S175:S176"/>
    <mergeCell ref="S214:S215"/>
    <mergeCell ref="R214:R215"/>
    <mergeCell ref="S184:S188"/>
    <mergeCell ref="R210:R211"/>
    <mergeCell ref="S210:S211"/>
    <mergeCell ref="S201:S202"/>
    <mergeCell ref="S203:S204"/>
    <mergeCell ref="O194:O195"/>
    <mergeCell ref="R194:R195"/>
    <mergeCell ref="S194:S195"/>
    <mergeCell ref="S177:S178"/>
    <mergeCell ref="S198:S200"/>
    <mergeCell ref="R203:R204"/>
    <mergeCell ref="O203:O204"/>
    <mergeCell ref="P203:P204"/>
    <mergeCell ref="P214:P215"/>
    <mergeCell ref="O189:O192"/>
    <mergeCell ref="A189:A192"/>
    <mergeCell ref="B189:B192"/>
    <mergeCell ref="C189:C192"/>
    <mergeCell ref="D189:D192"/>
    <mergeCell ref="A210:A211"/>
    <mergeCell ref="B210:B211"/>
    <mergeCell ref="C203:C204"/>
    <mergeCell ref="D203:D204"/>
    <mergeCell ref="A198:A200"/>
    <mergeCell ref="B198:B200"/>
    <mergeCell ref="C198:C200"/>
    <mergeCell ref="D198:D200"/>
    <mergeCell ref="D194:D195"/>
    <mergeCell ref="A194:A195"/>
    <mergeCell ref="H203:H204"/>
    <mergeCell ref="A214:A215"/>
    <mergeCell ref="B214:B215"/>
    <mergeCell ref="C214:C215"/>
    <mergeCell ref="N214:N215"/>
    <mergeCell ref="N203:N204"/>
    <mergeCell ref="A201:A202"/>
    <mergeCell ref="A203:A204"/>
    <mergeCell ref="B203:B204"/>
    <mergeCell ref="N210:N211"/>
    <mergeCell ref="N201:N202"/>
    <mergeCell ref="I203:I204"/>
    <mergeCell ref="B201:B202"/>
    <mergeCell ref="C201:C202"/>
    <mergeCell ref="D201:D202"/>
    <mergeCell ref="E201:E202"/>
    <mergeCell ref="F201:F202"/>
    <mergeCell ref="G201:G202"/>
    <mergeCell ref="D11:D12"/>
    <mergeCell ref="A5:A7"/>
    <mergeCell ref="B5:B7"/>
    <mergeCell ref="C6:C7"/>
    <mergeCell ref="D6:D7"/>
    <mergeCell ref="A22:A24"/>
    <mergeCell ref="B22:B24"/>
    <mergeCell ref="C22:C24"/>
    <mergeCell ref="D22:D24"/>
    <mergeCell ref="A15:A16"/>
    <mergeCell ref="B15:B16"/>
    <mergeCell ref="A17:A18"/>
    <mergeCell ref="A152:A153"/>
    <mergeCell ref="B152:B153"/>
    <mergeCell ref="C152:C153"/>
    <mergeCell ref="D152:D153"/>
    <mergeCell ref="A26:A27"/>
    <mergeCell ref="B26:B27"/>
    <mergeCell ref="C26:C27"/>
    <mergeCell ref="D26:D27"/>
    <mergeCell ref="B28:B29"/>
    <mergeCell ref="C28:C29"/>
    <mergeCell ref="A28:A29"/>
    <mergeCell ref="D28:D29"/>
    <mergeCell ref="A30:A31"/>
    <mergeCell ref="B30:B31"/>
    <mergeCell ref="C30:C31"/>
    <mergeCell ref="D30:D31"/>
    <mergeCell ref="B139:B141"/>
    <mergeCell ref="C135:C136"/>
    <mergeCell ref="C139:C141"/>
    <mergeCell ref="C145:C146"/>
    <mergeCell ref="B76:B80"/>
    <mergeCell ref="B82:B83"/>
    <mergeCell ref="C82:C83"/>
    <mergeCell ref="D82:D83"/>
    <mergeCell ref="A175:A176"/>
    <mergeCell ref="D181:D183"/>
    <mergeCell ref="E177:E178"/>
    <mergeCell ref="F177:F178"/>
    <mergeCell ref="G177:G178"/>
    <mergeCell ref="H177:H178"/>
    <mergeCell ref="I177:I178"/>
    <mergeCell ref="B17:B18"/>
    <mergeCell ref="C17:C18"/>
    <mergeCell ref="D17:D18"/>
    <mergeCell ref="F28:F29"/>
    <mergeCell ref="B175:B176"/>
    <mergeCell ref="C175:C176"/>
    <mergeCell ref="D175:D176"/>
    <mergeCell ref="F135:F136"/>
    <mergeCell ref="F70:F71"/>
    <mergeCell ref="H135:H136"/>
    <mergeCell ref="I135:I136"/>
    <mergeCell ref="D139:D141"/>
    <mergeCell ref="E169:E172"/>
    <mergeCell ref="F169:F172"/>
    <mergeCell ref="G169:G172"/>
    <mergeCell ref="A166:A168"/>
    <mergeCell ref="B166:B168"/>
    <mergeCell ref="A184:A188"/>
    <mergeCell ref="B184:B188"/>
    <mergeCell ref="C184:C188"/>
    <mergeCell ref="D184:D188"/>
    <mergeCell ref="A177:A178"/>
    <mergeCell ref="B177:B178"/>
    <mergeCell ref="C177:C178"/>
    <mergeCell ref="D177:D178"/>
    <mergeCell ref="A181:A183"/>
    <mergeCell ref="B181:B183"/>
    <mergeCell ref="C181:C183"/>
    <mergeCell ref="R11:R13"/>
    <mergeCell ref="Q6:S6"/>
    <mergeCell ref="F11:F12"/>
    <mergeCell ref="S11:S13"/>
    <mergeCell ref="G11:G12"/>
    <mergeCell ref="A169:A172"/>
    <mergeCell ref="B169:B172"/>
    <mergeCell ref="C169:C172"/>
    <mergeCell ref="D169:D172"/>
    <mergeCell ref="C166:C168"/>
    <mergeCell ref="D166:D168"/>
    <mergeCell ref="A133:A134"/>
    <mergeCell ref="B133:B134"/>
    <mergeCell ref="C133:C134"/>
    <mergeCell ref="A56:A58"/>
    <mergeCell ref="E135:E136"/>
    <mergeCell ref="D87:D91"/>
    <mergeCell ref="C142:C144"/>
    <mergeCell ref="D142:D144"/>
    <mergeCell ref="B135:B136"/>
    <mergeCell ref="A135:A136"/>
    <mergeCell ref="A139:A141"/>
    <mergeCell ref="A159:A161"/>
    <mergeCell ref="B159:B161"/>
    <mergeCell ref="C2:P2"/>
    <mergeCell ref="K6:K7"/>
    <mergeCell ref="L6:L7"/>
    <mergeCell ref="M6:M7"/>
    <mergeCell ref="N6:O6"/>
    <mergeCell ref="C5:D5"/>
    <mergeCell ref="C11:C12"/>
    <mergeCell ref="O22:O24"/>
    <mergeCell ref="C15:C16"/>
    <mergeCell ref="D15:D16"/>
    <mergeCell ref="N5:S5"/>
    <mergeCell ref="E6:E7"/>
    <mergeCell ref="F6:F7"/>
    <mergeCell ref="G6:G7"/>
    <mergeCell ref="H6:H7"/>
    <mergeCell ref="I6:I7"/>
    <mergeCell ref="J6:J7"/>
    <mergeCell ref="E5:G5"/>
    <mergeCell ref="H5:J5"/>
    <mergeCell ref="K5:M5"/>
    <mergeCell ref="N11:N13"/>
    <mergeCell ref="O11:O13"/>
    <mergeCell ref="P11:P13"/>
    <mergeCell ref="Q11:Q13"/>
    <mergeCell ref="N48:N51"/>
    <mergeCell ref="A48:A51"/>
    <mergeCell ref="B48:B51"/>
    <mergeCell ref="C48:C51"/>
    <mergeCell ref="B53:B54"/>
    <mergeCell ref="C53:C54"/>
    <mergeCell ref="D53:D54"/>
    <mergeCell ref="B39:B40"/>
    <mergeCell ref="C39:C40"/>
    <mergeCell ref="D39:D40"/>
    <mergeCell ref="F39:F40"/>
    <mergeCell ref="G39:G40"/>
    <mergeCell ref="N43:N44"/>
    <mergeCell ref="N53:N54"/>
    <mergeCell ref="B219:M219"/>
    <mergeCell ref="B217:M217"/>
    <mergeCell ref="B126:B129"/>
    <mergeCell ref="B131:B132"/>
    <mergeCell ref="B56:B58"/>
    <mergeCell ref="C56:C58"/>
    <mergeCell ref="D60:D61"/>
    <mergeCell ref="D56:D58"/>
    <mergeCell ref="F66:F67"/>
    <mergeCell ref="G66:G67"/>
    <mergeCell ref="F60:F61"/>
    <mergeCell ref="G60:G61"/>
    <mergeCell ref="F56:F57"/>
    <mergeCell ref="G56:G57"/>
    <mergeCell ref="C210:C211"/>
    <mergeCell ref="D210:D211"/>
    <mergeCell ref="B206:B207"/>
    <mergeCell ref="C206:C207"/>
    <mergeCell ref="B194:B195"/>
    <mergeCell ref="C194:C195"/>
    <mergeCell ref="D131:D132"/>
    <mergeCell ref="D126:D129"/>
    <mergeCell ref="C159:C161"/>
    <mergeCell ref="D214:D215"/>
    <mergeCell ref="N56:N58"/>
    <mergeCell ref="O56:O58"/>
    <mergeCell ref="N66:N68"/>
    <mergeCell ref="O66:O68"/>
    <mergeCell ref="R56:R58"/>
    <mergeCell ref="P72:P73"/>
    <mergeCell ref="O72:O73"/>
    <mergeCell ref="O53:O54"/>
    <mergeCell ref="R66:R68"/>
    <mergeCell ref="R60:R61"/>
    <mergeCell ref="A82:A83"/>
    <mergeCell ref="J56:J57"/>
    <mergeCell ref="I70:I71"/>
    <mergeCell ref="J70:J71"/>
    <mergeCell ref="H82:H83"/>
    <mergeCell ref="J82:J83"/>
    <mergeCell ref="H66:H67"/>
    <mergeCell ref="I66:I67"/>
    <mergeCell ref="J66:J67"/>
    <mergeCell ref="H56:H57"/>
    <mergeCell ref="I56:I57"/>
    <mergeCell ref="I82:I83"/>
    <mergeCell ref="G70:G71"/>
    <mergeCell ref="H70:H71"/>
    <mergeCell ref="E70:E71"/>
    <mergeCell ref="E66:E67"/>
    <mergeCell ref="E60:E61"/>
    <mergeCell ref="E56:E57"/>
    <mergeCell ref="A116:A117"/>
    <mergeCell ref="B116:B117"/>
    <mergeCell ref="C116:C117"/>
    <mergeCell ref="D116:D117"/>
    <mergeCell ref="A3:B3"/>
    <mergeCell ref="A60:A61"/>
    <mergeCell ref="B60:B61"/>
    <mergeCell ref="C60:C61"/>
    <mergeCell ref="C70:C71"/>
    <mergeCell ref="D70:D71"/>
    <mergeCell ref="A11:A13"/>
    <mergeCell ref="B11:B13"/>
    <mergeCell ref="A66:A68"/>
    <mergeCell ref="B66:B68"/>
    <mergeCell ref="C66:C68"/>
    <mergeCell ref="D66:D68"/>
    <mergeCell ref="A41:A42"/>
    <mergeCell ref="B41:B42"/>
    <mergeCell ref="C41:C42"/>
    <mergeCell ref="D41:D42"/>
    <mergeCell ref="A87:A91"/>
    <mergeCell ref="A76:A80"/>
    <mergeCell ref="C76:C80"/>
    <mergeCell ref="D76:D80"/>
    <mergeCell ref="E22:E24"/>
    <mergeCell ref="D48:D51"/>
    <mergeCell ref="A53:A54"/>
    <mergeCell ref="A4:B4"/>
    <mergeCell ref="N116:N117"/>
    <mergeCell ref="A131:A132"/>
    <mergeCell ref="A123:A125"/>
    <mergeCell ref="A126:A129"/>
    <mergeCell ref="B123:B125"/>
    <mergeCell ref="C126:C129"/>
    <mergeCell ref="D123:D125"/>
    <mergeCell ref="N131:N132"/>
    <mergeCell ref="A118:A119"/>
    <mergeCell ref="N118:N119"/>
    <mergeCell ref="C131:C132"/>
    <mergeCell ref="C123:C125"/>
    <mergeCell ref="D118:D119"/>
    <mergeCell ref="H118:H119"/>
    <mergeCell ref="I118:I119"/>
    <mergeCell ref="J118:J119"/>
    <mergeCell ref="B87:B91"/>
    <mergeCell ref="C87:C91"/>
    <mergeCell ref="B102:B103"/>
    <mergeCell ref="B118:B119"/>
    <mergeCell ref="I137:I138"/>
    <mergeCell ref="J137:J138"/>
    <mergeCell ref="H137:H138"/>
    <mergeCell ref="D133:D134"/>
    <mergeCell ref="D135:D136"/>
    <mergeCell ref="D137:D138"/>
    <mergeCell ref="E137:E138"/>
    <mergeCell ref="F137:F138"/>
    <mergeCell ref="G137:G138"/>
    <mergeCell ref="C118:C119"/>
    <mergeCell ref="H116:H117"/>
    <mergeCell ref="I116:I117"/>
    <mergeCell ref="J116:J117"/>
    <mergeCell ref="P181:P183"/>
    <mergeCell ref="O137:O138"/>
    <mergeCell ref="R206:R207"/>
    <mergeCell ref="O169:O172"/>
    <mergeCell ref="N169:N172"/>
    <mergeCell ref="P198:P200"/>
    <mergeCell ref="Q198:Q200"/>
    <mergeCell ref="Q194:Q195"/>
    <mergeCell ref="P201:P202"/>
    <mergeCell ref="Q201:Q202"/>
    <mergeCell ref="R184:R188"/>
    <mergeCell ref="Q189:Q192"/>
    <mergeCell ref="R189:R192"/>
    <mergeCell ref="P189:P192"/>
    <mergeCell ref="N145:N146"/>
    <mergeCell ref="N152:N153"/>
    <mergeCell ref="O145:O146"/>
    <mergeCell ref="N150:N151"/>
    <mergeCell ref="N177:N178"/>
    <mergeCell ref="N175:N176"/>
    <mergeCell ref="S189:S192"/>
    <mergeCell ref="A39:A40"/>
    <mergeCell ref="A228:D228"/>
    <mergeCell ref="B218:M218"/>
    <mergeCell ref="B220:M220"/>
    <mergeCell ref="R181:R183"/>
    <mergeCell ref="S181:S183"/>
    <mergeCell ref="N166:N168"/>
    <mergeCell ref="D159:D161"/>
    <mergeCell ref="B221:M221"/>
    <mergeCell ref="B216:M216"/>
    <mergeCell ref="O210:O211"/>
    <mergeCell ref="A206:A207"/>
    <mergeCell ref="N206:N207"/>
    <mergeCell ref="H68:H69"/>
    <mergeCell ref="G135:G136"/>
    <mergeCell ref="O206:O207"/>
    <mergeCell ref="R150:R151"/>
    <mergeCell ref="N137:N138"/>
    <mergeCell ref="O142:O144"/>
    <mergeCell ref="O166:O168"/>
    <mergeCell ref="O184:O188"/>
    <mergeCell ref="Q169:Q172"/>
    <mergeCell ref="O181:O183"/>
  </mergeCells>
  <hyperlinks>
    <hyperlink ref="K152" r:id="rId1" tooltip="Ссылка на КонсультантПлюс" display="consultantplus://offline/ref=3D0D1FA37BFC4FD4827B32A30E9945BF67DC73B15484D8628C3ABC299E17C3F496000D574D34C6CC6399B441G5dBH"/>
  </hyperlinks>
  <pageMargins left="0.7" right="0.7" top="0.75" bottom="0.75" header="0.3" footer="0.3"/>
  <pageSetup paperSize="9" scale="40" fitToHeight="0" orientation="landscape"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3"/>
  <sheetViews>
    <sheetView topLeftCell="A45" workbookViewId="0">
      <selection activeCell="D21" sqref="D21:H21"/>
    </sheetView>
  </sheetViews>
  <sheetFormatPr defaultRowHeight="15" x14ac:dyDescent="0.25"/>
  <cols>
    <col min="1" max="1" width="14.7109375" style="46" customWidth="1"/>
    <col min="2" max="2" width="87.85546875" style="1" customWidth="1"/>
    <col min="3" max="3" width="16.85546875" customWidth="1"/>
    <col min="4" max="4" width="15.42578125" customWidth="1"/>
    <col min="5" max="5" width="17" customWidth="1"/>
    <col min="6" max="6" width="16.7109375" customWidth="1"/>
    <col min="7" max="7" width="15.7109375" customWidth="1"/>
    <col min="8" max="8" width="16.85546875" customWidth="1"/>
  </cols>
  <sheetData>
    <row r="1" spans="1:8" x14ac:dyDescent="0.25">
      <c r="A1" s="45" t="s">
        <v>355</v>
      </c>
    </row>
    <row r="3" spans="1:8" x14ac:dyDescent="0.25">
      <c r="A3" s="46" t="s">
        <v>354</v>
      </c>
    </row>
    <row r="5" spans="1:8" ht="45" x14ac:dyDescent="0.25">
      <c r="A5" s="269" t="s">
        <v>0</v>
      </c>
      <c r="B5" s="313" t="s">
        <v>1</v>
      </c>
      <c r="C5" s="313" t="s">
        <v>13</v>
      </c>
      <c r="D5" s="313"/>
      <c r="E5" s="41" t="s">
        <v>14</v>
      </c>
      <c r="F5" s="313" t="s">
        <v>15</v>
      </c>
      <c r="G5" s="320"/>
      <c r="H5" s="320"/>
    </row>
    <row r="6" spans="1:8" x14ac:dyDescent="0.25">
      <c r="A6" s="295"/>
      <c r="B6" s="313"/>
      <c r="C6" s="43" t="s">
        <v>11</v>
      </c>
      <c r="D6" s="43" t="s">
        <v>12</v>
      </c>
      <c r="E6" s="43" t="s">
        <v>11</v>
      </c>
      <c r="F6" s="43" t="s">
        <v>11</v>
      </c>
      <c r="G6" s="43" t="s">
        <v>11</v>
      </c>
      <c r="H6" s="43" t="s">
        <v>11</v>
      </c>
    </row>
    <row r="7" spans="1:8" x14ac:dyDescent="0.25">
      <c r="A7" s="44">
        <v>1</v>
      </c>
      <c r="B7" s="42">
        <v>2</v>
      </c>
      <c r="C7" s="42">
        <v>3</v>
      </c>
      <c r="D7" s="42">
        <v>4</v>
      </c>
      <c r="E7" s="42">
        <v>5</v>
      </c>
      <c r="F7" s="42">
        <v>6</v>
      </c>
      <c r="G7" s="42">
        <v>7</v>
      </c>
      <c r="H7" s="42">
        <v>8</v>
      </c>
    </row>
    <row r="8" spans="1:8" ht="42.75" x14ac:dyDescent="0.25">
      <c r="A8" s="19" t="s">
        <v>53</v>
      </c>
      <c r="B8" s="15" t="s">
        <v>52</v>
      </c>
      <c r="C8" s="49" t="e">
        <f t="shared" ref="C8:H8" si="0">SUM(C9:C36)</f>
        <v>#REF!</v>
      </c>
      <c r="D8" s="49" t="e">
        <f t="shared" si="0"/>
        <v>#REF!</v>
      </c>
      <c r="E8" s="49" t="e">
        <f t="shared" si="0"/>
        <v>#REF!</v>
      </c>
      <c r="F8" s="49" t="e">
        <f t="shared" si="0"/>
        <v>#REF!</v>
      </c>
      <c r="G8" s="49" t="e">
        <f t="shared" si="0"/>
        <v>#REF!</v>
      </c>
      <c r="H8" s="49" t="e">
        <f t="shared" si="0"/>
        <v>#REF!</v>
      </c>
    </row>
    <row r="9" spans="1:8" ht="45" x14ac:dyDescent="0.25">
      <c r="A9" s="47">
        <v>2102</v>
      </c>
      <c r="B9" s="39" t="s">
        <v>130</v>
      </c>
      <c r="C9" s="48" t="e">
        <f>Лист1!#REF!+Лист1!#REF!+Лист1!N214</f>
        <v>#REF!</v>
      </c>
      <c r="D9" s="48" t="e">
        <f>Лист1!#REF!+Лист1!#REF!+Лист1!O214</f>
        <v>#REF!</v>
      </c>
      <c r="E9" s="48" t="e">
        <f>Лист1!#REF!+Лист1!#REF!+Лист1!P214</f>
        <v>#REF!</v>
      </c>
      <c r="F9" s="48" t="e">
        <f>Лист1!#REF!+Лист1!#REF!+Лист1!Q214</f>
        <v>#REF!</v>
      </c>
      <c r="G9" s="48" t="e">
        <f>Лист1!#REF!+Лист1!#REF!+Лист1!R214</f>
        <v>#REF!</v>
      </c>
      <c r="H9" s="48" t="e">
        <f>Лист1!#REF!+Лист1!#REF!+Лист1!S214</f>
        <v>#REF!</v>
      </c>
    </row>
    <row r="10" spans="1:8" ht="30" x14ac:dyDescent="0.25">
      <c r="A10" s="39">
        <v>2104</v>
      </c>
      <c r="B10" s="39" t="s">
        <v>364</v>
      </c>
      <c r="C10" s="48">
        <f>Лист1!N48</f>
        <v>996763.2</v>
      </c>
      <c r="D10" s="48">
        <f>Лист1!O48</f>
        <v>996763.2</v>
      </c>
      <c r="E10" s="48">
        <f>Лист1!P48</f>
        <v>1598200</v>
      </c>
      <c r="F10" s="48">
        <f>Лист1!Q48</f>
        <v>1190554</v>
      </c>
      <c r="G10" s="48">
        <f>Лист1!R48</f>
        <v>1190554</v>
      </c>
      <c r="H10" s="48">
        <f>Лист1!S48</f>
        <v>1190554</v>
      </c>
    </row>
    <row r="11" spans="1:8" ht="45" x14ac:dyDescent="0.25">
      <c r="A11" s="39">
        <v>2105</v>
      </c>
      <c r="B11" s="39" t="s">
        <v>206</v>
      </c>
      <c r="C11" s="48">
        <f>Лист1!N123</f>
        <v>6863420.96</v>
      </c>
      <c r="D11" s="48">
        <f>Лист1!O123</f>
        <v>903915.96</v>
      </c>
      <c r="E11" s="48">
        <f>Лист1!P123</f>
        <v>1320000</v>
      </c>
      <c r="F11" s="48">
        <f>Лист1!Q123</f>
        <v>520000</v>
      </c>
      <c r="G11" s="48">
        <f>Лист1!R123</f>
        <v>520000</v>
      </c>
      <c r="H11" s="48">
        <f>Лист1!S123</f>
        <v>520000</v>
      </c>
    </row>
    <row r="12" spans="1:8" ht="105" x14ac:dyDescent="0.25">
      <c r="A12" s="9">
        <v>2106</v>
      </c>
      <c r="B12" s="9" t="s">
        <v>215</v>
      </c>
      <c r="C12" s="48">
        <f>Лист1!N126</f>
        <v>381063634.57999998</v>
      </c>
      <c r="D12" s="48">
        <f>Лист1!O126</f>
        <v>379062129.31999999</v>
      </c>
      <c r="E12" s="48">
        <f>Лист1!P126</f>
        <v>94840982</v>
      </c>
      <c r="F12" s="48">
        <f>Лист1!Q126</f>
        <v>86740982</v>
      </c>
      <c r="G12" s="48">
        <f>Лист1!R126</f>
        <v>86740982</v>
      </c>
      <c r="H12" s="48">
        <f>Лист1!S126</f>
        <v>86740982</v>
      </c>
    </row>
    <row r="13" spans="1:8" ht="75" x14ac:dyDescent="0.25">
      <c r="A13" s="39">
        <v>2107</v>
      </c>
      <c r="B13" s="39" t="s">
        <v>38</v>
      </c>
      <c r="C13" s="48">
        <f>Лист1!N131+Лист1!N64+Лист1!N52+Лист1!N11</f>
        <v>65379285.659999996</v>
      </c>
      <c r="D13" s="48">
        <f>Лист1!O131+Лист1!O64+Лист1!O52+Лист1!O11</f>
        <v>62515850.399999999</v>
      </c>
      <c r="E13" s="48">
        <f>Лист1!P131+Лист1!P64+Лист1!P52+Лист1!P11</f>
        <v>92049467</v>
      </c>
      <c r="F13" s="48">
        <f>Лист1!Q131+Лист1!Q64+Лист1!Q52+Лист1!Q11</f>
        <v>63643308</v>
      </c>
      <c r="G13" s="48">
        <f>Лист1!R131+Лист1!R64+Лист1!R52+Лист1!R11</f>
        <v>12008178</v>
      </c>
      <c r="H13" s="48">
        <f>Лист1!S131+Лист1!S64+Лист1!S52+Лист1!S11</f>
        <v>12008178</v>
      </c>
    </row>
    <row r="14" spans="1:8" ht="30" x14ac:dyDescent="0.25">
      <c r="A14" s="39">
        <v>2108</v>
      </c>
      <c r="B14" s="39" t="s">
        <v>228</v>
      </c>
      <c r="C14" s="48">
        <f>Лист1!N133</f>
        <v>62921020</v>
      </c>
      <c r="D14" s="48">
        <f>Лист1!O133</f>
        <v>62921000</v>
      </c>
      <c r="E14" s="48">
        <f>Лист1!P133</f>
        <v>70720720</v>
      </c>
      <c r="F14" s="48">
        <f>Лист1!Q133</f>
        <v>57244519</v>
      </c>
      <c r="G14" s="48">
        <f>Лист1!R133</f>
        <v>64720472</v>
      </c>
      <c r="H14" s="48">
        <f>Лист1!S133</f>
        <v>64720472</v>
      </c>
    </row>
    <row r="15" spans="1:8" ht="30" x14ac:dyDescent="0.25">
      <c r="A15" s="39">
        <v>2111</v>
      </c>
      <c r="B15" s="39" t="s">
        <v>138</v>
      </c>
      <c r="C15" s="48">
        <f>Лист1!N76</f>
        <v>42656284.25</v>
      </c>
      <c r="D15" s="48">
        <f>Лист1!O76</f>
        <v>42654763.5</v>
      </c>
      <c r="E15" s="48">
        <f>Лист1!P76</f>
        <v>48484197</v>
      </c>
      <c r="F15" s="48">
        <f>Лист1!Q76</f>
        <v>46917821</v>
      </c>
      <c r="G15" s="48">
        <f>Лист1!R76</f>
        <v>46917821</v>
      </c>
      <c r="H15" s="48">
        <f>Лист1!S76</f>
        <v>46917821</v>
      </c>
    </row>
    <row r="16" spans="1:8" x14ac:dyDescent="0.25">
      <c r="A16" s="39">
        <v>2115</v>
      </c>
      <c r="B16" s="39" t="s">
        <v>151</v>
      </c>
      <c r="C16" s="48">
        <f>Лист1!N82</f>
        <v>740374.75</v>
      </c>
      <c r="D16" s="48">
        <f>Лист1!O82</f>
        <v>740374.75</v>
      </c>
      <c r="E16" s="48">
        <f>Лист1!P82</f>
        <v>2420000</v>
      </c>
      <c r="F16" s="48">
        <f>Лист1!Q82</f>
        <v>2420000</v>
      </c>
      <c r="G16" s="48">
        <f>Лист1!R82</f>
        <v>2420000</v>
      </c>
      <c r="H16" s="48">
        <f>Лист1!S82</f>
        <v>2420000</v>
      </c>
    </row>
    <row r="17" spans="1:8" ht="165" x14ac:dyDescent="0.25">
      <c r="A17" s="39">
        <v>2117</v>
      </c>
      <c r="B17" s="39" t="s">
        <v>158</v>
      </c>
      <c r="C17" s="48">
        <f>Лист1!N87+Лист1!N181</f>
        <v>618936992.13</v>
      </c>
      <c r="D17" s="48">
        <f>Лист1!O87+Лист1!O181</f>
        <v>617297901.40999997</v>
      </c>
      <c r="E17" s="48">
        <f>Лист1!P87+Лист1!P181</f>
        <v>641548082</v>
      </c>
      <c r="F17" s="48">
        <f>Лист1!Q87+Лист1!Q181</f>
        <v>603974024</v>
      </c>
      <c r="G17" s="48">
        <f>Лист1!R87+Лист1!R181</f>
        <v>610678237</v>
      </c>
      <c r="H17" s="48">
        <f>Лист1!S87+Лист1!S181</f>
        <v>610678237</v>
      </c>
    </row>
    <row r="18" spans="1:8" ht="30" x14ac:dyDescent="0.25">
      <c r="A18" s="39">
        <v>2119</v>
      </c>
      <c r="B18" s="39" t="s">
        <v>238</v>
      </c>
      <c r="C18" s="48">
        <f>Лист1!N135</f>
        <v>8902000</v>
      </c>
      <c r="D18" s="48">
        <f>Лист1!O135</f>
        <v>8902000</v>
      </c>
      <c r="E18" s="48">
        <f>Лист1!P135</f>
        <v>9383000</v>
      </c>
      <c r="F18" s="48">
        <f>Лист1!Q135</f>
        <v>9383000</v>
      </c>
      <c r="G18" s="48">
        <f>Лист1!R135</f>
        <v>9383000</v>
      </c>
      <c r="H18" s="48">
        <f>Лист1!S135</f>
        <v>9383000</v>
      </c>
    </row>
    <row r="19" spans="1:8" ht="30" x14ac:dyDescent="0.25">
      <c r="A19" s="39">
        <v>2120</v>
      </c>
      <c r="B19" s="39" t="s">
        <v>303</v>
      </c>
      <c r="C19" s="48">
        <f>Лист1!N184</f>
        <v>61274761.840000004</v>
      </c>
      <c r="D19" s="48">
        <f>Лист1!O184</f>
        <v>61274761.840000004</v>
      </c>
      <c r="E19" s="48">
        <f>Лист1!P184</f>
        <v>55038814</v>
      </c>
      <c r="F19" s="48">
        <f>Лист1!Q184</f>
        <v>55038914</v>
      </c>
      <c r="G19" s="48">
        <f>Лист1!R184</f>
        <v>54945414</v>
      </c>
      <c r="H19" s="48">
        <f>Лист1!S184</f>
        <v>54945414</v>
      </c>
    </row>
    <row r="20" spans="1:8" ht="30" x14ac:dyDescent="0.25">
      <c r="A20" s="39">
        <v>2121</v>
      </c>
      <c r="B20" s="39" t="s">
        <v>365</v>
      </c>
      <c r="C20" s="48">
        <f>Лист1!N189</f>
        <v>53744026.039999992</v>
      </c>
      <c r="D20" s="48">
        <f>Лист1!O189</f>
        <v>53744026.039999992</v>
      </c>
      <c r="E20" s="48">
        <f>Лист1!P189</f>
        <v>56717743</v>
      </c>
      <c r="F20" s="48">
        <f>Лист1!Q189</f>
        <v>56617743</v>
      </c>
      <c r="G20" s="48">
        <f>Лист1!R189</f>
        <v>56617743</v>
      </c>
      <c r="H20" s="48">
        <f>Лист1!S189</f>
        <v>56617743</v>
      </c>
    </row>
    <row r="21" spans="1:8" ht="45" x14ac:dyDescent="0.25">
      <c r="A21" s="39">
        <v>2124</v>
      </c>
      <c r="B21" s="39" t="s">
        <v>294</v>
      </c>
      <c r="C21" s="48" t="e">
        <f>Лист1!N159+Лист1!#REF!</f>
        <v>#REF!</v>
      </c>
      <c r="D21" s="48" t="e">
        <f>Лист1!O159+Лист1!#REF!</f>
        <v>#REF!</v>
      </c>
      <c r="E21" s="48" t="e">
        <f>Лист1!P159+Лист1!#REF!</f>
        <v>#REF!</v>
      </c>
      <c r="F21" s="48" t="e">
        <f>Лист1!Q159+Лист1!#REF!</f>
        <v>#REF!</v>
      </c>
      <c r="G21" s="48" t="e">
        <f>Лист1!R159+Лист1!#REF!</f>
        <v>#REF!</v>
      </c>
      <c r="H21" s="48" t="e">
        <f>Лист1!S159+Лист1!#REF!</f>
        <v>#REF!</v>
      </c>
    </row>
    <row r="22" spans="1:8" ht="30" x14ac:dyDescent="0.25">
      <c r="A22" s="39">
        <v>2125</v>
      </c>
      <c r="B22" s="39" t="s">
        <v>241</v>
      </c>
      <c r="C22" s="48">
        <f>Лист1!N137</f>
        <v>58599</v>
      </c>
      <c r="D22" s="48">
        <f>Лист1!O137</f>
        <v>58599</v>
      </c>
      <c r="E22" s="48">
        <f>Лист1!P137</f>
        <v>36000</v>
      </c>
      <c r="F22" s="48">
        <f>Лист1!Q137</f>
        <v>36000</v>
      </c>
      <c r="G22" s="48">
        <f>Лист1!R137</f>
        <v>36000</v>
      </c>
      <c r="H22" s="48">
        <f>Лист1!S137</f>
        <v>36000</v>
      </c>
    </row>
    <row r="23" spans="1:8" x14ac:dyDescent="0.25">
      <c r="A23" s="39">
        <v>2126</v>
      </c>
      <c r="B23" s="39" t="s">
        <v>41</v>
      </c>
      <c r="C23" s="48">
        <f>Лист1!N15</f>
        <v>4355697.99</v>
      </c>
      <c r="D23" s="48">
        <f>Лист1!O15</f>
        <v>4355697.99</v>
      </c>
      <c r="E23" s="48">
        <f>Лист1!P15</f>
        <v>4956866</v>
      </c>
      <c r="F23" s="48">
        <f>Лист1!Q15</f>
        <v>4919636</v>
      </c>
      <c r="G23" s="48">
        <f>Лист1!R15</f>
        <v>4919636</v>
      </c>
      <c r="H23" s="48">
        <f>Лист1!S15</f>
        <v>4919636</v>
      </c>
    </row>
    <row r="24" spans="1:8" x14ac:dyDescent="0.25">
      <c r="A24" s="39">
        <v>2127</v>
      </c>
      <c r="B24" s="39" t="s">
        <v>366</v>
      </c>
      <c r="C24" s="48">
        <f>Лист1!N139</f>
        <v>3137306.33</v>
      </c>
      <c r="D24" s="48">
        <f>Лист1!O139</f>
        <v>3137306.33</v>
      </c>
      <c r="E24" s="48">
        <f>Лист1!P139</f>
        <v>3000000</v>
      </c>
      <c r="F24" s="48">
        <f>Лист1!Q139</f>
        <v>3000000</v>
      </c>
      <c r="G24" s="48">
        <f>Лист1!R139</f>
        <v>3000000</v>
      </c>
      <c r="H24" s="48">
        <f>Лист1!S139</f>
        <v>3000000</v>
      </c>
    </row>
    <row r="25" spans="1:8" x14ac:dyDescent="0.25">
      <c r="A25" s="39">
        <v>2128</v>
      </c>
      <c r="B25" s="39" t="s">
        <v>367</v>
      </c>
      <c r="C25" s="48">
        <f>Лист1!N142</f>
        <v>4797979.8</v>
      </c>
      <c r="D25" s="48">
        <f>Лист1!O142</f>
        <v>4707068.22</v>
      </c>
      <c r="E25" s="48">
        <f>Лист1!P142</f>
        <v>150000</v>
      </c>
      <c r="F25" s="48">
        <f>Лист1!Q142</f>
        <v>0</v>
      </c>
      <c r="G25" s="48">
        <f>Лист1!R142</f>
        <v>0</v>
      </c>
      <c r="H25" s="48">
        <f>Лист1!S142</f>
        <v>0</v>
      </c>
    </row>
    <row r="26" spans="1:8" ht="165" x14ac:dyDescent="0.25">
      <c r="A26" s="39">
        <v>2129</v>
      </c>
      <c r="B26" s="39" t="s">
        <v>272</v>
      </c>
      <c r="C26" s="48">
        <f>Лист1!N145</f>
        <v>219480968.06999999</v>
      </c>
      <c r="D26" s="48">
        <f>Лист1!O145</f>
        <v>218323013.43000001</v>
      </c>
      <c r="E26" s="48">
        <f>Лист1!P145</f>
        <v>100472100</v>
      </c>
      <c r="F26" s="48">
        <f>Лист1!Q145</f>
        <v>55922800</v>
      </c>
      <c r="G26" s="48">
        <f>Лист1!R145</f>
        <v>55945600</v>
      </c>
      <c r="H26" s="48">
        <f>Лист1!S145</f>
        <v>55945600</v>
      </c>
    </row>
    <row r="27" spans="1:8" ht="180" x14ac:dyDescent="0.25">
      <c r="A27" s="39">
        <v>2130</v>
      </c>
      <c r="B27" s="39" t="s">
        <v>114</v>
      </c>
      <c r="C27" s="48">
        <f>Лист1!N53+Лист1!N201</f>
        <v>2515161.96</v>
      </c>
      <c r="D27" s="48">
        <f>Лист1!O53+Лист1!O201</f>
        <v>2515161.96</v>
      </c>
      <c r="E27" s="48">
        <f>Лист1!P53+Лист1!P201</f>
        <v>2592000</v>
      </c>
      <c r="F27" s="48">
        <f>Лист1!Q53+Лист1!Q201</f>
        <v>5300000</v>
      </c>
      <c r="G27" s="48">
        <f>Лист1!R53+Лист1!R201</f>
        <v>5300000</v>
      </c>
      <c r="H27" s="48">
        <f>Лист1!S53+Лист1!S201</f>
        <v>5300000</v>
      </c>
    </row>
    <row r="28" spans="1:8" ht="30" x14ac:dyDescent="0.25">
      <c r="A28" s="39">
        <v>2131</v>
      </c>
      <c r="B28" s="39" t="s">
        <v>368</v>
      </c>
      <c r="C28" s="48">
        <f>Лист1!N203</f>
        <v>395600</v>
      </c>
      <c r="D28" s="48">
        <f>Лист1!O203</f>
        <v>257600</v>
      </c>
      <c r="E28" s="48">
        <f>Лист1!P203</f>
        <v>400000</v>
      </c>
      <c r="F28" s="48">
        <f>Лист1!Q203</f>
        <v>1000000</v>
      </c>
      <c r="G28" s="48">
        <f>Лист1!R203</f>
        <v>1000000</v>
      </c>
      <c r="H28" s="48">
        <f>Лист1!S203</f>
        <v>1000000</v>
      </c>
    </row>
    <row r="29" spans="1:8" ht="61.5" customHeight="1" x14ac:dyDescent="0.25">
      <c r="A29" s="39">
        <v>2138</v>
      </c>
      <c r="B29" s="39" t="s">
        <v>369</v>
      </c>
      <c r="C29" s="48" t="e">
        <f>Лист1!#REF!+Лист1!N17</f>
        <v>#REF!</v>
      </c>
      <c r="D29" s="48" t="e">
        <f>Лист1!#REF!+Лист1!O17</f>
        <v>#REF!</v>
      </c>
      <c r="E29" s="48" t="e">
        <f>Лист1!#REF!+Лист1!P17</f>
        <v>#REF!</v>
      </c>
      <c r="F29" s="48" t="e">
        <f>Лист1!#REF!+Лист1!Q17</f>
        <v>#REF!</v>
      </c>
      <c r="G29" s="48" t="e">
        <f>Лист1!#REF!+Лист1!R17</f>
        <v>#REF!</v>
      </c>
      <c r="H29" s="48" t="e">
        <f>Лист1!#REF!+Лист1!S17</f>
        <v>#REF!</v>
      </c>
    </row>
    <row r="30" spans="1:8" ht="30" x14ac:dyDescent="0.25">
      <c r="A30" s="39">
        <v>2139</v>
      </c>
      <c r="B30" s="39" t="s">
        <v>286</v>
      </c>
      <c r="C30" s="48">
        <f>Лист1!N169</f>
        <v>69163990.099999994</v>
      </c>
      <c r="D30" s="48">
        <f>Лист1!O169</f>
        <v>69120927.099999994</v>
      </c>
      <c r="E30" s="48">
        <f>Лист1!P169</f>
        <v>27966092</v>
      </c>
      <c r="F30" s="48">
        <f>Лист1!Q169</f>
        <v>27966092</v>
      </c>
      <c r="G30" s="48">
        <f>Лист1!R169</f>
        <v>27966092</v>
      </c>
      <c r="H30" s="48">
        <f>Лист1!S169</f>
        <v>27966092</v>
      </c>
    </row>
    <row r="31" spans="1:8" ht="30" x14ac:dyDescent="0.25">
      <c r="A31" s="64">
        <v>2141</v>
      </c>
      <c r="B31" s="64" t="str">
        <f>Лист1!B32</f>
        <v>поддержка деятельности некоммерческих организаций, за исключением социально ориентированных организациq</v>
      </c>
      <c r="C31" s="48">
        <f>Лист1!N32</f>
        <v>450810</v>
      </c>
      <c r="D31" s="48">
        <f>Лист1!O32</f>
        <v>450810</v>
      </c>
      <c r="E31" s="48">
        <f>Лист1!P32</f>
        <v>568221</v>
      </c>
      <c r="F31" s="48">
        <f>Лист1!Q32</f>
        <v>568221</v>
      </c>
      <c r="G31" s="48">
        <f>Лист1!R32</f>
        <v>568221</v>
      </c>
      <c r="H31" s="48">
        <f>Лист1!S32</f>
        <v>568221</v>
      </c>
    </row>
    <row r="32" spans="1:8" ht="24" customHeight="1" x14ac:dyDescent="0.25">
      <c r="A32" s="39">
        <v>2201</v>
      </c>
      <c r="B32" s="39" t="str">
        <f>Лист1!B26</f>
        <v xml:space="preserve">материально-техническое и финансовое обеспечение деятельности органов местного самоуправления </v>
      </c>
      <c r="C32" s="48" t="e">
        <f>Лист1!N26+Лист1!N105+Лист1!#REF!+Лист1!N150+Лист1!N175+Лист1!N194+Лист1!N206+Лист1!N210</f>
        <v>#REF!</v>
      </c>
      <c r="D32" s="48" t="e">
        <f>Лист1!O26+Лист1!O105+Лист1!#REF!+Лист1!O150+Лист1!O175+Лист1!O194+Лист1!O206+Лист1!O210</f>
        <v>#REF!</v>
      </c>
      <c r="E32" s="48" t="e">
        <f>Лист1!P26+Лист1!P105+Лист1!#REF!+Лист1!P150+Лист1!P175+Лист1!P194+Лист1!P206+Лист1!P210</f>
        <v>#REF!</v>
      </c>
      <c r="F32" s="48" t="e">
        <f>Лист1!Q26+Лист1!Q105+Лист1!#REF!+Лист1!Q150+Лист1!Q175+Лист1!Q194+Лист1!Q206+Лист1!Q210</f>
        <v>#REF!</v>
      </c>
      <c r="G32" s="48" t="e">
        <f>Лист1!R26+Лист1!R105+Лист1!#REF!+Лист1!R150+Лист1!R175+Лист1!R194+Лист1!R206+Лист1!R210</f>
        <v>#REF!</v>
      </c>
      <c r="H32" s="48" t="e">
        <f>Лист1!S26+Лист1!S105+Лист1!#REF!+Лист1!S150+Лист1!S175+Лист1!S194+Лист1!S206+Лист1!S210</f>
        <v>#REF!</v>
      </c>
    </row>
    <row r="33" spans="1:8" x14ac:dyDescent="0.25">
      <c r="A33" s="39">
        <v>2202</v>
      </c>
      <c r="B33" s="39" t="s">
        <v>370</v>
      </c>
      <c r="C33" s="48">
        <f>Лист1!N70</f>
        <v>0</v>
      </c>
      <c r="D33" s="48">
        <f>Лист1!O70</f>
        <v>0</v>
      </c>
      <c r="E33" s="48">
        <f>Лист1!P70</f>
        <v>3158</v>
      </c>
      <c r="F33" s="48">
        <f>Лист1!Q70</f>
        <v>0</v>
      </c>
      <c r="G33" s="48">
        <f>Лист1!R70</f>
        <v>0</v>
      </c>
      <c r="H33" s="48">
        <f>Лист1!S70</f>
        <v>0</v>
      </c>
    </row>
    <row r="34" spans="1:8" ht="60" x14ac:dyDescent="0.25">
      <c r="A34" s="40">
        <v>2206</v>
      </c>
      <c r="B34" s="39" t="s">
        <v>357</v>
      </c>
      <c r="C34" s="48" t="e">
        <f>Лист1!N28+Лист1!#REF!+Лист1!N152+Лист1!N177</f>
        <v>#REF!</v>
      </c>
      <c r="D34" s="48" t="e">
        <f>Лист1!O28+Лист1!#REF!+Лист1!O152+Лист1!O177</f>
        <v>#REF!</v>
      </c>
      <c r="E34" s="48" t="e">
        <f>Лист1!P28+Лист1!#REF!+Лист1!P152+Лист1!P177</f>
        <v>#REF!</v>
      </c>
      <c r="F34" s="48" t="e">
        <f>Лист1!Q28+Лист1!#REF!+Лист1!Q152+Лист1!Q177</f>
        <v>#REF!</v>
      </c>
      <c r="G34" s="48" t="e">
        <f>Лист1!R28+Лист1!#REF!+Лист1!R152+Лист1!R177</f>
        <v>#REF!</v>
      </c>
      <c r="H34" s="48" t="e">
        <f>Лист1!S28+Лист1!#REF!+Лист1!S152+Лист1!S177</f>
        <v>#REF!</v>
      </c>
    </row>
    <row r="35" spans="1:8" ht="75" x14ac:dyDescent="0.25">
      <c r="A35" s="39">
        <v>2211</v>
      </c>
      <c r="B35" s="64" t="s">
        <v>372</v>
      </c>
      <c r="C35" s="48" t="e">
        <f>Лист1!#REF!</f>
        <v>#REF!</v>
      </c>
      <c r="D35" s="48" t="e">
        <f>Лист1!#REF!</f>
        <v>#REF!</v>
      </c>
      <c r="E35" s="48" t="e">
        <f>Лист1!#REF!</f>
        <v>#REF!</v>
      </c>
      <c r="F35" s="48" t="e">
        <f>Лист1!#REF!</f>
        <v>#REF!</v>
      </c>
      <c r="G35" s="48" t="e">
        <f>Лист1!#REF!</f>
        <v>#REF!</v>
      </c>
      <c r="H35" s="48" t="e">
        <f>Лист1!#REF!</f>
        <v>#REF!</v>
      </c>
    </row>
    <row r="36" spans="1:8" ht="30" x14ac:dyDescent="0.25">
      <c r="A36" s="64">
        <v>2218</v>
      </c>
      <c r="B36" s="64" t="s">
        <v>339</v>
      </c>
      <c r="C36" s="48" t="e">
        <f>Лист1!#REF!</f>
        <v>#REF!</v>
      </c>
      <c r="D36" s="48" t="e">
        <f>Лист1!#REF!</f>
        <v>#REF!</v>
      </c>
      <c r="E36" s="48" t="e">
        <f>Лист1!#REF!</f>
        <v>#REF!</v>
      </c>
      <c r="F36" s="48" t="e">
        <f>Лист1!#REF!</f>
        <v>#REF!</v>
      </c>
      <c r="G36" s="48" t="e">
        <f>Лист1!#REF!</f>
        <v>#REF!</v>
      </c>
      <c r="H36" s="48" t="e">
        <f>Лист1!#REF!</f>
        <v>#REF!</v>
      </c>
    </row>
    <row r="37" spans="1:8" ht="57" x14ac:dyDescent="0.25">
      <c r="A37" s="15" t="s">
        <v>51</v>
      </c>
      <c r="B37" s="15" t="s">
        <v>50</v>
      </c>
      <c r="C37" s="49" t="e">
        <f t="shared" ref="C37:H37" si="1">SUM(C38:C47)</f>
        <v>#REF!</v>
      </c>
      <c r="D37" s="49" t="e">
        <f t="shared" si="1"/>
        <v>#REF!</v>
      </c>
      <c r="E37" s="49" t="e">
        <f t="shared" si="1"/>
        <v>#REF!</v>
      </c>
      <c r="F37" s="49" t="e">
        <f t="shared" si="1"/>
        <v>#REF!</v>
      </c>
      <c r="G37" s="49" t="e">
        <f t="shared" si="1"/>
        <v>#REF!</v>
      </c>
      <c r="H37" s="49" t="e">
        <f t="shared" si="1"/>
        <v>#REF!</v>
      </c>
    </row>
    <row r="38" spans="1:8" x14ac:dyDescent="0.25">
      <c r="A38" s="39">
        <v>2603</v>
      </c>
      <c r="B38" s="39" t="s">
        <v>359</v>
      </c>
      <c r="C38" s="48" t="e">
        <f>Лист1!#REF!</f>
        <v>#REF!</v>
      </c>
      <c r="D38" s="48" t="e">
        <f>Лист1!#REF!</f>
        <v>#REF!</v>
      </c>
      <c r="E38" s="48" t="e">
        <f>Лист1!#REF!</f>
        <v>#REF!</v>
      </c>
      <c r="F38" s="48" t="e">
        <f>Лист1!#REF!</f>
        <v>#REF!</v>
      </c>
      <c r="G38" s="48" t="e">
        <f>Лист1!#REF!</f>
        <v>#REF!</v>
      </c>
      <c r="H38" s="48" t="e">
        <f>Лист1!#REF!</f>
        <v>#REF!</v>
      </c>
    </row>
    <row r="39" spans="1:8" x14ac:dyDescent="0.25">
      <c r="A39" s="9">
        <v>2605</v>
      </c>
      <c r="B39" s="9" t="s">
        <v>358</v>
      </c>
      <c r="C39" s="48">
        <f>Лист1!N36</f>
        <v>327190</v>
      </c>
      <c r="D39" s="48">
        <f>Лист1!O36</f>
        <v>327190</v>
      </c>
      <c r="E39" s="48">
        <f>Лист1!P36</f>
        <v>370100</v>
      </c>
      <c r="F39" s="48">
        <f>Лист1!Q36</f>
        <v>370100</v>
      </c>
      <c r="G39" s="48">
        <f>Лист1!R36</f>
        <v>370100</v>
      </c>
      <c r="H39" s="48">
        <f>Лист1!S36</f>
        <v>370100</v>
      </c>
    </row>
    <row r="40" spans="1:8" ht="135" x14ac:dyDescent="0.25">
      <c r="A40" s="9">
        <v>2622</v>
      </c>
      <c r="B40" s="9" t="s">
        <v>373</v>
      </c>
      <c r="C40" s="48" t="e">
        <f>Лист1!#REF!+Лист1!N109+Лист1!N112+Лист1!#REF!</f>
        <v>#REF!</v>
      </c>
      <c r="D40" s="48" t="e">
        <f>Лист1!#REF!+Лист1!O109+Лист1!O112+Лист1!#REF!</f>
        <v>#REF!</v>
      </c>
      <c r="E40" s="48" t="e">
        <f>Лист1!#REF!+Лист1!P109+Лист1!P112+Лист1!#REF!</f>
        <v>#REF!</v>
      </c>
      <c r="F40" s="48" t="e">
        <f>Лист1!#REF!+Лист1!Q109+Лист1!Q112+Лист1!#REF!</f>
        <v>#REF!</v>
      </c>
      <c r="G40" s="48" t="e">
        <f>Лист1!#REF!+Лист1!R109+Лист1!R112+Лист1!#REF!</f>
        <v>#REF!</v>
      </c>
      <c r="H40" s="48" t="e">
        <f>Лист1!#REF!+Лист1!S109+Лист1!S112+Лист1!#REF!</f>
        <v>#REF!</v>
      </c>
    </row>
    <row r="41" spans="1:8" ht="30" x14ac:dyDescent="0.25">
      <c r="A41" s="39">
        <v>2628</v>
      </c>
      <c r="B41" s="39" t="s">
        <v>360</v>
      </c>
      <c r="C41" s="48">
        <f>Лист1!N60</f>
        <v>47158000</v>
      </c>
      <c r="D41" s="48">
        <f>Лист1!O60</f>
        <v>47155895.030000001</v>
      </c>
      <c r="E41" s="48">
        <f>Лист1!P60</f>
        <v>130150700</v>
      </c>
      <c r="F41" s="48">
        <f>Лист1!Q60</f>
        <v>43220900</v>
      </c>
      <c r="G41" s="48">
        <f>Лист1!R60</f>
        <v>41202300</v>
      </c>
      <c r="H41" s="48">
        <f>Лист1!S60</f>
        <v>41202300</v>
      </c>
    </row>
    <row r="42" spans="1:8" ht="180" x14ac:dyDescent="0.25">
      <c r="A42" s="9">
        <v>2640</v>
      </c>
      <c r="B42" s="9" t="s">
        <v>374</v>
      </c>
      <c r="C42" s="48" t="e">
        <f>Лист1!N111+Лист1!#REF!+Лист1!#REF!+Лист1!#REF!</f>
        <v>#REF!</v>
      </c>
      <c r="D42" s="48" t="e">
        <f>Лист1!O111+Лист1!#REF!+Лист1!#REF!+Лист1!#REF!</f>
        <v>#REF!</v>
      </c>
      <c r="E42" s="48" t="e">
        <f>Лист1!P111+Лист1!#REF!+Лист1!#REF!+Лист1!#REF!</f>
        <v>#REF!</v>
      </c>
      <c r="F42" s="48" t="e">
        <f>Лист1!Q111+Лист1!#REF!+Лист1!#REF!+Лист1!#REF!</f>
        <v>#REF!</v>
      </c>
      <c r="G42" s="48" t="e">
        <f>Лист1!R111+Лист1!#REF!+Лист1!#REF!+Лист1!#REF!</f>
        <v>#REF!</v>
      </c>
      <c r="H42" s="48" t="e">
        <f>Лист1!S111+Лист1!#REF!+Лист1!#REF!+Лист1!#REF!</f>
        <v>#REF!</v>
      </c>
    </row>
    <row r="43" spans="1:8" ht="75" x14ac:dyDescent="0.25">
      <c r="A43" s="39">
        <v>2641</v>
      </c>
      <c r="B43" s="39" t="s">
        <v>375</v>
      </c>
      <c r="C43" s="48">
        <f>Лист1!N37+Лист1!N39+Лист1!N41</f>
        <v>4107800</v>
      </c>
      <c r="D43" s="48">
        <f>Лист1!O37+Лист1!O39+Лист1!O41</f>
        <v>4104226.14</v>
      </c>
      <c r="E43" s="48">
        <f>Лист1!P37+Лист1!P39+Лист1!P41</f>
        <v>4543100</v>
      </c>
      <c r="F43" s="48">
        <f>Лист1!Q37+Лист1!Q39+Лист1!Q41</f>
        <v>4543100</v>
      </c>
      <c r="G43" s="48">
        <f>Лист1!R37+Лист1!R39+Лист1!R41</f>
        <v>4543100</v>
      </c>
      <c r="H43" s="48">
        <f>Лист1!S37+Лист1!S39+Лист1!S41</f>
        <v>4543100</v>
      </c>
    </row>
    <row r="44" spans="1:8" x14ac:dyDescent="0.25">
      <c r="A44" s="39">
        <v>2642</v>
      </c>
      <c r="B44" s="9" t="s">
        <v>361</v>
      </c>
      <c r="C44" s="48">
        <f>Лист1!N114</f>
        <v>10611640</v>
      </c>
      <c r="D44" s="48">
        <f>Лист1!O114</f>
        <v>10604878.49</v>
      </c>
      <c r="E44" s="48">
        <f>Лист1!P114</f>
        <v>14948700</v>
      </c>
      <c r="F44" s="48">
        <f>Лист1!Q114</f>
        <v>14948700</v>
      </c>
      <c r="G44" s="48">
        <f>Лист1!R114</f>
        <v>14948700</v>
      </c>
      <c r="H44" s="48">
        <f>Лист1!S114</f>
        <v>14948700</v>
      </c>
    </row>
    <row r="45" spans="1:8" ht="105" x14ac:dyDescent="0.25">
      <c r="A45" s="72">
        <v>2643</v>
      </c>
      <c r="B45" s="73" t="s">
        <v>378</v>
      </c>
      <c r="C45" s="48">
        <f>Лист1!N113</f>
        <v>17250300</v>
      </c>
      <c r="D45" s="48">
        <f>Лист1!O113</f>
        <v>17036817.27</v>
      </c>
      <c r="E45" s="48">
        <f>Лист1!P113</f>
        <v>22418400</v>
      </c>
      <c r="F45" s="48">
        <f>Лист1!Q113</f>
        <v>22418400</v>
      </c>
      <c r="G45" s="48">
        <f>Лист1!R113</f>
        <v>22418400</v>
      </c>
      <c r="H45" s="48">
        <f>Лист1!S113</f>
        <v>22418400</v>
      </c>
    </row>
    <row r="46" spans="1:8" ht="60" x14ac:dyDescent="0.25">
      <c r="A46" s="9">
        <v>2660</v>
      </c>
      <c r="B46" s="9" t="s">
        <v>363</v>
      </c>
      <c r="C46" s="48">
        <f>Лист1!N156</f>
        <v>3276760</v>
      </c>
      <c r="D46" s="48">
        <f>Лист1!O156</f>
        <v>3273650</v>
      </c>
      <c r="E46" s="48">
        <f>Лист1!P156</f>
        <v>2561500</v>
      </c>
      <c r="F46" s="48">
        <f>Лист1!Q156</f>
        <v>2475300</v>
      </c>
      <c r="G46" s="48">
        <f>Лист1!R156</f>
        <v>2475300</v>
      </c>
      <c r="H46" s="48">
        <f>Лист1!S156</f>
        <v>2475300</v>
      </c>
    </row>
    <row r="47" spans="1:8" ht="45" x14ac:dyDescent="0.25">
      <c r="A47" s="39">
        <v>2670</v>
      </c>
      <c r="B47" s="39" t="s">
        <v>362</v>
      </c>
      <c r="C47" s="48">
        <f>Лист1!N155</f>
        <v>18964300</v>
      </c>
      <c r="D47" s="48">
        <f>Лист1!O155</f>
        <v>10425697.83</v>
      </c>
      <c r="E47" s="48">
        <f>Лист1!P155</f>
        <v>14085600</v>
      </c>
      <c r="F47" s="48">
        <f>Лист1!Q155</f>
        <v>14085600</v>
      </c>
      <c r="G47" s="48">
        <f>Лист1!R155</f>
        <v>14085600</v>
      </c>
      <c r="H47" s="48">
        <f>Лист1!S155</f>
        <v>14085600</v>
      </c>
    </row>
    <row r="48" spans="1:8" x14ac:dyDescent="0.25">
      <c r="A48" s="19"/>
      <c r="B48" s="51" t="s">
        <v>356</v>
      </c>
      <c r="C48" s="49" t="e">
        <f>C8+C37</f>
        <v>#REF!</v>
      </c>
      <c r="D48" s="49" t="e">
        <f>D37+D8</f>
        <v>#REF!</v>
      </c>
      <c r="E48" s="49" t="e">
        <f>E37+E8</f>
        <v>#REF!</v>
      </c>
      <c r="F48" s="49" t="e">
        <f>F37+F8</f>
        <v>#REF!</v>
      </c>
      <c r="G48" s="49" t="e">
        <f>G37+G8</f>
        <v>#REF!</v>
      </c>
      <c r="H48" s="49" t="e">
        <f>H37+H8</f>
        <v>#REF!</v>
      </c>
    </row>
    <row r="49" spans="2:8" x14ac:dyDescent="0.25">
      <c r="B49" s="35" t="s">
        <v>376</v>
      </c>
      <c r="C49" s="36"/>
      <c r="D49" s="36"/>
      <c r="E49" s="36"/>
      <c r="F49" s="36"/>
      <c r="G49" s="36"/>
      <c r="H49" s="36"/>
    </row>
    <row r="50" spans="2:8" x14ac:dyDescent="0.25">
      <c r="C50" s="50" t="e">
        <f t="shared" ref="C50:H50" si="2">C48-C49</f>
        <v>#REF!</v>
      </c>
      <c r="D50" s="50" t="e">
        <f t="shared" si="2"/>
        <v>#REF!</v>
      </c>
      <c r="E50" s="50" t="e">
        <f t="shared" si="2"/>
        <v>#REF!</v>
      </c>
      <c r="F50" s="50" t="e">
        <f t="shared" si="2"/>
        <v>#REF!</v>
      </c>
      <c r="G50" s="50" t="e">
        <f t="shared" si="2"/>
        <v>#REF!</v>
      </c>
      <c r="H50" s="50" t="e">
        <f t="shared" si="2"/>
        <v>#REF!</v>
      </c>
    </row>
    <row r="52" spans="2:8" x14ac:dyDescent="0.25">
      <c r="C52" s="50">
        <v>2197002039.6799998</v>
      </c>
      <c r="D52" s="50">
        <v>2158639125.7800002</v>
      </c>
      <c r="E52" s="50">
        <v>2103817654.3</v>
      </c>
      <c r="F52" s="50">
        <v>1977338403</v>
      </c>
      <c r="G52" s="50">
        <v>1943385003</v>
      </c>
      <c r="H52" s="50">
        <v>1943385003</v>
      </c>
    </row>
    <row r="53" spans="2:8" x14ac:dyDescent="0.25">
      <c r="C53" s="50" t="e">
        <f t="shared" ref="C53:H53" si="3">C50-C52</f>
        <v>#REF!</v>
      </c>
      <c r="D53" s="50" t="e">
        <f t="shared" si="3"/>
        <v>#REF!</v>
      </c>
      <c r="E53" s="50" t="e">
        <f t="shared" si="3"/>
        <v>#REF!</v>
      </c>
      <c r="F53" s="50" t="e">
        <f t="shared" si="3"/>
        <v>#REF!</v>
      </c>
      <c r="G53" s="50" t="e">
        <f t="shared" si="3"/>
        <v>#REF!</v>
      </c>
      <c r="H53" s="50" t="e">
        <f t="shared" si="3"/>
        <v>#REF!</v>
      </c>
    </row>
  </sheetData>
  <mergeCells count="4">
    <mergeCell ref="C5:D5"/>
    <mergeCell ref="F5:H5"/>
    <mergeCell ref="A5:A6"/>
    <mergeCell ref="B5:B6"/>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4:L30"/>
  <sheetViews>
    <sheetView workbookViewId="0">
      <selection activeCell="D18" sqref="D18:E19"/>
    </sheetView>
  </sheetViews>
  <sheetFormatPr defaultRowHeight="15" x14ac:dyDescent="0.25"/>
  <cols>
    <col min="3" max="3" width="16.42578125" customWidth="1"/>
    <col min="4" max="4" width="14.5703125" customWidth="1"/>
    <col min="5" max="5" width="17.42578125" customWidth="1"/>
    <col min="7" max="8" width="15" bestFit="1" customWidth="1"/>
    <col min="9" max="9" width="16.5703125" customWidth="1"/>
    <col min="10" max="10" width="16.28515625" customWidth="1"/>
    <col min="11" max="11" width="19.42578125" customWidth="1"/>
    <col min="12" max="12" width="15" bestFit="1" customWidth="1"/>
  </cols>
  <sheetData>
    <row r="4" spans="3:12" x14ac:dyDescent="0.25">
      <c r="C4" s="50">
        <v>2012247072</v>
      </c>
      <c r="D4" s="50">
        <v>1956924172</v>
      </c>
      <c r="E4" s="50">
        <v>1919607472</v>
      </c>
      <c r="G4" s="50"/>
      <c r="H4" s="50"/>
      <c r="J4" s="50"/>
      <c r="K4" s="50"/>
      <c r="L4" s="50"/>
    </row>
    <row r="5" spans="3:12" x14ac:dyDescent="0.25">
      <c r="C5" s="50">
        <v>174579900</v>
      </c>
      <c r="D5" s="50">
        <v>174579900</v>
      </c>
      <c r="E5" s="50">
        <v>174579900</v>
      </c>
      <c r="G5" s="50"/>
      <c r="H5" s="50"/>
      <c r="I5" s="191"/>
      <c r="J5" s="191"/>
      <c r="K5" s="191"/>
      <c r="L5" s="191"/>
    </row>
    <row r="6" spans="3:12" x14ac:dyDescent="0.25">
      <c r="C6" s="50">
        <v>3068100</v>
      </c>
      <c r="D6" s="50">
        <v>3068100</v>
      </c>
      <c r="E6" s="50">
        <v>3068100</v>
      </c>
      <c r="G6" s="50"/>
      <c r="H6" s="50"/>
      <c r="I6" s="191"/>
      <c r="J6" s="191"/>
      <c r="K6" s="191"/>
      <c r="L6" s="191"/>
    </row>
    <row r="7" spans="3:12" x14ac:dyDescent="0.25">
      <c r="C7" s="50">
        <v>337542200</v>
      </c>
      <c r="D7" s="50">
        <v>337542200</v>
      </c>
      <c r="E7" s="50">
        <v>337542200</v>
      </c>
      <c r="G7" s="50"/>
      <c r="H7" s="50"/>
      <c r="I7" s="191"/>
      <c r="J7" s="191"/>
      <c r="K7" s="191"/>
      <c r="L7" s="191"/>
    </row>
    <row r="8" spans="3:12" x14ac:dyDescent="0.25">
      <c r="C8" s="50">
        <v>129583200</v>
      </c>
      <c r="D8" s="50">
        <v>129583200</v>
      </c>
      <c r="E8" s="50">
        <v>129583200</v>
      </c>
      <c r="G8" s="50"/>
      <c r="H8" s="50"/>
      <c r="I8" s="191"/>
      <c r="J8" s="191"/>
      <c r="K8" s="191"/>
      <c r="L8" s="191"/>
    </row>
    <row r="9" spans="3:12" x14ac:dyDescent="0.25">
      <c r="C9" s="50">
        <v>527408900</v>
      </c>
      <c r="D9" s="50">
        <v>509296800</v>
      </c>
      <c r="E9" s="50">
        <v>509296800</v>
      </c>
      <c r="G9" s="50"/>
      <c r="H9" s="50"/>
      <c r="I9" s="191"/>
      <c r="J9" s="191"/>
      <c r="K9" s="191"/>
      <c r="L9" s="191"/>
    </row>
    <row r="10" spans="3:12" x14ac:dyDescent="0.25">
      <c r="C10" s="50">
        <v>43359500</v>
      </c>
      <c r="D10" s="50">
        <v>43359500</v>
      </c>
      <c r="E10" s="50">
        <v>43359500</v>
      </c>
      <c r="G10" s="50"/>
      <c r="H10" s="50"/>
      <c r="I10" s="191"/>
      <c r="J10" s="191"/>
      <c r="K10" s="191"/>
      <c r="L10" s="191"/>
    </row>
    <row r="11" spans="3:12" x14ac:dyDescent="0.25">
      <c r="C11" s="50">
        <v>63185300</v>
      </c>
      <c r="D11" s="50">
        <v>63600300</v>
      </c>
      <c r="E11" s="50">
        <v>19613600</v>
      </c>
      <c r="G11" s="50"/>
      <c r="H11" s="50"/>
      <c r="I11" s="191"/>
      <c r="J11" s="191"/>
      <c r="K11" s="191"/>
      <c r="L11" s="191"/>
    </row>
    <row r="12" spans="3:12" x14ac:dyDescent="0.25">
      <c r="C12" s="50">
        <v>29069000</v>
      </c>
      <c r="D12" s="50">
        <v>29069000</v>
      </c>
      <c r="E12" s="50">
        <v>29069000</v>
      </c>
      <c r="G12" s="50"/>
      <c r="H12" s="50"/>
      <c r="I12" s="191"/>
      <c r="J12" s="191"/>
      <c r="K12" s="191"/>
      <c r="L12" s="191"/>
    </row>
    <row r="13" spans="3:12" x14ac:dyDescent="0.25">
      <c r="C13" s="50">
        <v>22418400</v>
      </c>
      <c r="D13" s="50">
        <v>22418400</v>
      </c>
      <c r="E13" s="50">
        <v>22418400</v>
      </c>
      <c r="G13" s="50"/>
      <c r="H13" s="50"/>
      <c r="I13" s="191"/>
      <c r="J13" s="191"/>
      <c r="K13" s="191"/>
      <c r="L13" s="191"/>
    </row>
    <row r="14" spans="3:12" x14ac:dyDescent="0.25">
      <c r="C14" s="50">
        <v>10508110</v>
      </c>
      <c r="D14" s="50">
        <v>10508110</v>
      </c>
      <c r="E14" s="50">
        <v>10508110</v>
      </c>
      <c r="G14" s="50"/>
      <c r="H14" s="50"/>
      <c r="I14" s="191"/>
      <c r="J14" s="191"/>
      <c r="K14" s="191"/>
      <c r="L14" s="191"/>
    </row>
    <row r="15" spans="3:12" x14ac:dyDescent="0.25">
      <c r="C15" s="50">
        <v>64292319</v>
      </c>
      <c r="D15" s="50">
        <v>64240577</v>
      </c>
      <c r="E15" s="50">
        <v>64206364</v>
      </c>
      <c r="I15" s="191"/>
      <c r="J15" s="191"/>
      <c r="K15" s="191"/>
      <c r="L15" s="191"/>
    </row>
    <row r="16" spans="3:12" x14ac:dyDescent="0.25">
      <c r="C16" s="50">
        <v>14948700</v>
      </c>
      <c r="D16" s="50">
        <v>14948700</v>
      </c>
      <c r="E16" s="50">
        <v>14948700</v>
      </c>
      <c r="G16" s="50"/>
      <c r="H16" s="50"/>
      <c r="I16" s="191"/>
      <c r="J16" s="191"/>
      <c r="K16" s="191"/>
      <c r="L16" s="191"/>
    </row>
    <row r="17" spans="3:12" x14ac:dyDescent="0.25">
      <c r="C17" s="50">
        <v>5865700</v>
      </c>
      <c r="D17" s="50">
        <v>5865700</v>
      </c>
      <c r="E17" s="50">
        <v>5865700</v>
      </c>
      <c r="G17" s="50"/>
      <c r="H17" s="50"/>
      <c r="I17" s="191"/>
      <c r="J17" s="191"/>
      <c r="K17" s="191"/>
      <c r="L17" s="191"/>
    </row>
    <row r="18" spans="3:12" x14ac:dyDescent="0.25">
      <c r="C18" s="161">
        <f>SUM(C5:C17)</f>
        <v>1425829329</v>
      </c>
      <c r="D18" s="161">
        <f t="shared" ref="D18:E18" si="0">SUM(D5:D17)</f>
        <v>1408080487</v>
      </c>
      <c r="E18" s="161">
        <f t="shared" si="0"/>
        <v>1364059574</v>
      </c>
      <c r="G18" s="50"/>
      <c r="H18" s="50"/>
      <c r="I18" s="191"/>
      <c r="J18" s="191"/>
      <c r="K18" s="191"/>
      <c r="L18" s="191"/>
    </row>
    <row r="19" spans="3:12" x14ac:dyDescent="0.25">
      <c r="C19" s="50">
        <f>C4-C18</f>
        <v>586417743</v>
      </c>
      <c r="D19" s="50">
        <f t="shared" ref="D19:E19" si="1">D4-D18</f>
        <v>548843685</v>
      </c>
      <c r="E19" s="50">
        <f t="shared" si="1"/>
        <v>555547898</v>
      </c>
      <c r="G19" s="50"/>
      <c r="H19" s="50"/>
      <c r="I19" s="50"/>
      <c r="J19" s="50"/>
      <c r="K19" s="50"/>
      <c r="L19" s="50"/>
    </row>
    <row r="20" spans="3:12" x14ac:dyDescent="0.25">
      <c r="C20" s="50"/>
      <c r="D20" s="50"/>
      <c r="E20" s="50"/>
      <c r="G20" s="161"/>
      <c r="H20" s="161"/>
      <c r="I20" s="50"/>
      <c r="J20" s="50"/>
      <c r="K20" s="50"/>
      <c r="L20" s="50"/>
    </row>
    <row r="21" spans="3:12" x14ac:dyDescent="0.25">
      <c r="C21" s="50"/>
      <c r="D21" s="50"/>
      <c r="E21" s="50"/>
      <c r="I21" s="50"/>
      <c r="J21" s="50"/>
    </row>
    <row r="22" spans="3:12" x14ac:dyDescent="0.25">
      <c r="C22" s="50"/>
      <c r="D22" s="50"/>
      <c r="E22" s="50"/>
      <c r="I22" s="50"/>
      <c r="J22" s="50"/>
    </row>
    <row r="23" spans="3:12" x14ac:dyDescent="0.25">
      <c r="C23" s="50"/>
      <c r="D23" s="50"/>
      <c r="E23" s="50"/>
      <c r="I23" s="50"/>
      <c r="J23" s="50"/>
    </row>
    <row r="24" spans="3:12" x14ac:dyDescent="0.25">
      <c r="C24" s="50"/>
      <c r="D24" s="50"/>
      <c r="E24" s="50"/>
      <c r="I24" s="50"/>
      <c r="J24" s="50"/>
    </row>
    <row r="25" spans="3:12" x14ac:dyDescent="0.25">
      <c r="C25" s="50"/>
      <c r="D25" s="50"/>
      <c r="E25" s="50"/>
      <c r="I25" s="50"/>
      <c r="J25" s="50"/>
    </row>
    <row r="26" spans="3:12" x14ac:dyDescent="0.25">
      <c r="C26" s="50"/>
      <c r="D26" s="50"/>
      <c r="E26" s="50"/>
      <c r="I26" s="50"/>
      <c r="J26" s="50"/>
    </row>
    <row r="27" spans="3:12" x14ac:dyDescent="0.25">
      <c r="C27" s="50"/>
      <c r="D27" s="50"/>
      <c r="E27" s="50"/>
      <c r="I27" s="50"/>
      <c r="J27" s="50"/>
    </row>
    <row r="28" spans="3:12" x14ac:dyDescent="0.25">
      <c r="C28" s="50"/>
      <c r="D28" s="50"/>
      <c r="E28" s="50"/>
      <c r="I28" s="50"/>
      <c r="J28" s="50"/>
    </row>
    <row r="29" spans="3:12" x14ac:dyDescent="0.25">
      <c r="C29" s="50"/>
      <c r="D29" s="50"/>
      <c r="E29" s="50"/>
      <c r="I29" s="50"/>
      <c r="J29" s="50"/>
    </row>
    <row r="30" spans="3:12" x14ac:dyDescent="0.25">
      <c r="C30" s="50"/>
      <c r="D30" s="50"/>
      <c r="E30" s="50"/>
      <c r="I30" s="50"/>
      <c r="J30" s="50"/>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120</dc:creator>
  <cp:lastModifiedBy>121</cp:lastModifiedBy>
  <cp:lastPrinted>2018-11-14T06:49:17Z</cp:lastPrinted>
  <dcterms:created xsi:type="dcterms:W3CDTF">2017-10-12T06:20:04Z</dcterms:created>
  <dcterms:modified xsi:type="dcterms:W3CDTF">2023-11-13T02:17:54Z</dcterms:modified>
</cp:coreProperties>
</file>