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3920" windowHeight="12705"/>
  </bookViews>
  <sheets>
    <sheet name="Лист1" sheetId="1" r:id="rId1"/>
    <sheet name="Лист2" sheetId="2" r:id="rId2"/>
    <sheet name="Лист3" sheetId="3" r:id="rId3"/>
  </sheets>
  <definedNames>
    <definedName name="_xlnm._FilterDatabase" localSheetId="0" hidden="1">Лист1!$A$4:$S$292</definedName>
  </definedNames>
  <calcPr calcId="145621"/>
</workbook>
</file>

<file path=xl/calcChain.xml><?xml version="1.0" encoding="utf-8"?>
<calcChain xmlns="http://schemas.openxmlformats.org/spreadsheetml/2006/main">
  <c r="P307" i="1" l="1"/>
  <c r="P227" i="1"/>
  <c r="P219" i="1"/>
  <c r="P208" i="1"/>
  <c r="P197" i="1"/>
  <c r="P171" i="1"/>
  <c r="P151" i="1"/>
  <c r="P100" i="1"/>
  <c r="P98" i="1"/>
  <c r="P346" i="1" l="1"/>
  <c r="Q346" i="1"/>
  <c r="P323" i="1"/>
  <c r="P287" i="1"/>
  <c r="H30" i="3"/>
  <c r="G30" i="3"/>
  <c r="F30" i="3"/>
  <c r="E43" i="3"/>
  <c r="D43" i="3"/>
  <c r="E41" i="3"/>
  <c r="D41" i="3"/>
  <c r="C41" i="3"/>
  <c r="C43" i="3" s="1"/>
  <c r="P212" i="1"/>
  <c r="Q171" i="1"/>
  <c r="P110" i="1" l="1"/>
  <c r="P107" i="1"/>
  <c r="P48" i="1"/>
  <c r="R384" i="1" l="1"/>
  <c r="Q384" i="1"/>
  <c r="P384" i="1"/>
  <c r="R346" i="1"/>
  <c r="R323" i="1"/>
  <c r="Q323" i="1"/>
  <c r="R319" i="1"/>
  <c r="Q319" i="1"/>
  <c r="P319" i="1"/>
  <c r="R307" i="1"/>
  <c r="Q307" i="1"/>
  <c r="Q281" i="1" l="1"/>
  <c r="P281" i="1"/>
  <c r="R279" i="1"/>
  <c r="Q279" i="1"/>
  <c r="P279" i="1"/>
  <c r="I22" i="3" l="1"/>
  <c r="H22" i="3"/>
  <c r="G22" i="3"/>
  <c r="I20" i="3"/>
  <c r="H20" i="3"/>
  <c r="G20" i="3"/>
  <c r="L9" i="3"/>
  <c r="K9" i="3"/>
  <c r="J9" i="3"/>
  <c r="Q227" i="1"/>
  <c r="R212" i="1"/>
  <c r="Q212" i="1"/>
  <c r="P146" i="1"/>
  <c r="P145" i="1" s="1"/>
  <c r="S145" i="1"/>
  <c r="R145" i="1"/>
  <c r="Q145" i="1"/>
  <c r="O145" i="1"/>
  <c r="N145" i="1"/>
  <c r="P142" i="1"/>
  <c r="P141" i="1" s="1"/>
  <c r="S141" i="1"/>
  <c r="R141" i="1"/>
  <c r="Q141" i="1"/>
  <c r="O141" i="1"/>
  <c r="N141" i="1"/>
  <c r="P130" i="1"/>
  <c r="P128" i="1"/>
  <c r="P118" i="1"/>
  <c r="P112" i="1"/>
  <c r="P127" i="1" l="1"/>
  <c r="P97" i="1"/>
  <c r="P94" i="1" l="1"/>
  <c r="P84" i="1" l="1"/>
  <c r="P78" i="1"/>
  <c r="P72" i="1"/>
  <c r="P66" i="1"/>
  <c r="P60" i="1"/>
  <c r="P56" i="1"/>
  <c r="P54" i="1"/>
  <c r="P42" i="1"/>
  <c r="P28" i="1"/>
  <c r="P22" i="1"/>
  <c r="P24" i="1"/>
  <c r="P53" i="1" l="1"/>
  <c r="P21" i="1"/>
  <c r="P38" i="1" l="1"/>
  <c r="P37" i="1" s="1"/>
  <c r="S37" i="1"/>
  <c r="R37" i="1"/>
  <c r="Q37" i="1"/>
  <c r="S323" i="1"/>
  <c r="S394" i="1" l="1"/>
  <c r="R394" i="1"/>
  <c r="R383" i="1" s="1"/>
  <c r="Q394" i="1"/>
  <c r="Q383" i="1" s="1"/>
  <c r="P394" i="1"/>
  <c r="S389" i="1"/>
  <c r="S384" i="1" s="1"/>
  <c r="S383" i="1" s="1"/>
  <c r="S355" i="1"/>
  <c r="S354" i="1" s="1"/>
  <c r="R354" i="1"/>
  <c r="Q354" i="1"/>
  <c r="P354" i="1"/>
  <c r="P337" i="1"/>
  <c r="S332" i="1"/>
  <c r="R332" i="1"/>
  <c r="Q332" i="1"/>
  <c r="P332" i="1"/>
  <c r="S321" i="1"/>
  <c r="R321" i="1"/>
  <c r="Q321" i="1"/>
  <c r="P321" i="1"/>
  <c r="S319" i="1"/>
  <c r="S307" i="1"/>
  <c r="S285" i="1" s="1"/>
  <c r="Q285" i="1"/>
  <c r="R287" i="1"/>
  <c r="R281" i="1"/>
  <c r="R285" i="1" l="1"/>
  <c r="P285" i="1"/>
  <c r="P383" i="1"/>
  <c r="E22" i="3"/>
  <c r="D22" i="3"/>
  <c r="C22" i="3"/>
  <c r="E20" i="3"/>
  <c r="D20" i="3"/>
  <c r="C20" i="3"/>
  <c r="R227" i="1"/>
  <c r="S218" i="1"/>
  <c r="R218" i="1"/>
  <c r="Q218" i="1"/>
  <c r="P218" i="1"/>
  <c r="R208" i="1"/>
  <c r="Q208" i="1"/>
  <c r="R171" i="1"/>
  <c r="R170" i="1" s="1"/>
  <c r="Q170" i="1"/>
  <c r="P170" i="1"/>
  <c r="S184" i="1"/>
  <c r="R184" i="1"/>
  <c r="Q184" i="1"/>
  <c r="P184" i="1"/>
  <c r="S181" i="1"/>
  <c r="S400" i="1" s="1"/>
  <c r="R181" i="1"/>
  <c r="R400" i="1" s="1"/>
  <c r="Q181" i="1"/>
  <c r="Q400" i="1" s="1"/>
  <c r="P181" i="1"/>
  <c r="P400" i="1" s="1"/>
  <c r="S171" i="1" l="1"/>
  <c r="S170" i="1" s="1"/>
  <c r="S150" i="1"/>
  <c r="R150" i="1"/>
  <c r="Q150" i="1"/>
  <c r="P150" i="1" l="1"/>
  <c r="O137" i="1"/>
  <c r="N137" i="1"/>
  <c r="S137" i="1"/>
  <c r="R137" i="1"/>
  <c r="Q137" i="1"/>
  <c r="P138" i="1"/>
  <c r="P137" i="1" s="1"/>
  <c r="O133" i="1"/>
  <c r="N133" i="1"/>
  <c r="S133" i="1"/>
  <c r="R133" i="1"/>
  <c r="Q133" i="1"/>
  <c r="P134" i="1"/>
  <c r="P133" i="1" s="1"/>
  <c r="O123" i="1"/>
  <c r="N123" i="1"/>
  <c r="S123" i="1"/>
  <c r="R123" i="1"/>
  <c r="Q123" i="1"/>
  <c r="P124" i="1"/>
  <c r="P123" i="1" s="1"/>
  <c r="S117" i="1"/>
  <c r="R117" i="1"/>
  <c r="Q117" i="1"/>
  <c r="O117" i="1"/>
  <c r="N117" i="1"/>
  <c r="P120" i="1"/>
  <c r="P117" i="1" s="1"/>
  <c r="O106" i="1"/>
  <c r="N106" i="1"/>
  <c r="S106" i="1"/>
  <c r="R106" i="1"/>
  <c r="Q106" i="1"/>
  <c r="P109" i="1"/>
  <c r="P106" i="1" s="1"/>
  <c r="O102" i="1"/>
  <c r="N102" i="1"/>
  <c r="S102" i="1"/>
  <c r="R102" i="1"/>
  <c r="Q102" i="1"/>
  <c r="P103" i="1"/>
  <c r="P102" i="1" s="1"/>
  <c r="O93" i="1"/>
  <c r="N93" i="1"/>
  <c r="S93" i="1"/>
  <c r="R93" i="1"/>
  <c r="Q93" i="1"/>
  <c r="P93" i="1"/>
  <c r="O89" i="1"/>
  <c r="N89" i="1"/>
  <c r="S89" i="1"/>
  <c r="R89" i="1"/>
  <c r="Q89" i="1"/>
  <c r="P90" i="1"/>
  <c r="P89" i="1" s="1"/>
  <c r="P86" i="1"/>
  <c r="P83" i="1" s="1"/>
  <c r="O77" i="1"/>
  <c r="N77" i="1"/>
  <c r="S77" i="1"/>
  <c r="R77" i="1"/>
  <c r="Q77" i="1"/>
  <c r="P80" i="1"/>
  <c r="P77" i="1" s="1"/>
  <c r="O71" i="1"/>
  <c r="N71" i="1"/>
  <c r="S71" i="1"/>
  <c r="R71" i="1"/>
  <c r="Q71" i="1"/>
  <c r="P74" i="1"/>
  <c r="P71" i="1" s="1"/>
  <c r="S65" i="1"/>
  <c r="R65" i="1"/>
  <c r="Q65" i="1"/>
  <c r="P68" i="1"/>
  <c r="P65" i="1" s="1"/>
  <c r="S59" i="1"/>
  <c r="R59" i="1"/>
  <c r="Q59" i="1"/>
  <c r="P62" i="1"/>
  <c r="P59" i="1" s="1"/>
  <c r="S53" i="1"/>
  <c r="R53" i="1"/>
  <c r="Q53" i="1"/>
  <c r="S47" i="1"/>
  <c r="R47" i="1"/>
  <c r="Q47" i="1"/>
  <c r="P50" i="1"/>
  <c r="P47" i="1" s="1"/>
  <c r="S41" i="1"/>
  <c r="R41" i="1"/>
  <c r="Q41" i="1"/>
  <c r="P44" i="1"/>
  <c r="P41" i="1" s="1"/>
  <c r="S33" i="1"/>
  <c r="R33" i="1"/>
  <c r="Q33" i="1"/>
  <c r="P34" i="1"/>
  <c r="P33" i="1" s="1"/>
  <c r="S27" i="1"/>
  <c r="R27" i="1"/>
  <c r="Q27" i="1"/>
  <c r="P30" i="1"/>
  <c r="P27" i="1" s="1"/>
  <c r="S21" i="1"/>
  <c r="R21" i="1"/>
  <c r="Q21" i="1"/>
  <c r="S17" i="1"/>
  <c r="R17" i="1"/>
  <c r="Q17" i="1"/>
  <c r="P18" i="1"/>
  <c r="P17" i="1" s="1"/>
  <c r="S13" i="1"/>
  <c r="R13" i="1"/>
  <c r="Q13" i="1"/>
  <c r="P14" i="1"/>
  <c r="P13" i="1" s="1"/>
  <c r="S9" i="1"/>
  <c r="R9" i="1"/>
  <c r="Q9" i="1"/>
  <c r="P10" i="1"/>
  <c r="P9" i="1" s="1"/>
  <c r="S265" i="1" l="1"/>
  <c r="R265" i="1"/>
  <c r="Q265" i="1"/>
  <c r="P265" i="1"/>
  <c r="S240" i="1" l="1"/>
  <c r="R240" i="1"/>
  <c r="Q240" i="1"/>
  <c r="P240" i="1"/>
  <c r="P196" i="1" l="1"/>
  <c r="S317" i="1" l="1"/>
  <c r="O181" i="1"/>
  <c r="N181" i="1"/>
  <c r="R317" i="1" l="1"/>
  <c r="Q317" i="1"/>
  <c r="P317" i="1"/>
  <c r="R337" i="1" l="1"/>
  <c r="R336" i="1" s="1"/>
  <c r="P211" i="1" l="1"/>
  <c r="S149" i="1" l="1"/>
  <c r="P149" i="1"/>
  <c r="R149" i="1" l="1"/>
  <c r="Q149" i="1"/>
  <c r="O400" i="1" l="1"/>
  <c r="N400" i="1"/>
  <c r="S271" i="1" l="1"/>
  <c r="R271" i="1"/>
  <c r="Q271" i="1"/>
  <c r="P271" i="1"/>
  <c r="P401" i="1" s="1"/>
  <c r="S278" i="1"/>
  <c r="S402" i="1" s="1"/>
  <c r="R278" i="1"/>
  <c r="R402" i="1" s="1"/>
  <c r="Q278" i="1"/>
  <c r="Q402" i="1" s="1"/>
  <c r="P278" i="1"/>
  <c r="P402" i="1" s="1"/>
  <c r="P239" i="1" l="1"/>
  <c r="O402" i="1" l="1"/>
  <c r="N402" i="1"/>
  <c r="S215" i="1" l="1"/>
  <c r="R215" i="1"/>
  <c r="Q215" i="1"/>
  <c r="P215" i="1"/>
  <c r="O215" i="1"/>
  <c r="N215" i="1"/>
  <c r="S360" i="1" l="1"/>
  <c r="R360" i="1"/>
  <c r="Q360" i="1"/>
  <c r="P360" i="1"/>
  <c r="S207" i="1" l="1"/>
  <c r="R207" i="1"/>
  <c r="Q207" i="1"/>
  <c r="P207" i="1"/>
  <c r="N207" i="1"/>
  <c r="H21" i="2" l="1"/>
  <c r="G21" i="2"/>
  <c r="F21" i="2"/>
  <c r="E21" i="2"/>
  <c r="D21" i="2"/>
  <c r="C21" i="2"/>
  <c r="H34" i="2"/>
  <c r="G34" i="2"/>
  <c r="F34" i="2"/>
  <c r="E34" i="2"/>
  <c r="D34" i="2"/>
  <c r="C34" i="2"/>
  <c r="H9" i="2"/>
  <c r="G9" i="2"/>
  <c r="F9" i="2"/>
  <c r="E9" i="2"/>
  <c r="D9" i="2"/>
  <c r="C9" i="2"/>
  <c r="H13" i="2"/>
  <c r="G13" i="2"/>
  <c r="F13" i="2"/>
  <c r="H12" i="2"/>
  <c r="G12" i="2"/>
  <c r="F12" i="2"/>
  <c r="E12" i="2"/>
  <c r="D12" i="2"/>
  <c r="C12" i="2"/>
  <c r="H11" i="2"/>
  <c r="G11" i="2"/>
  <c r="F11" i="2"/>
  <c r="D11" i="2"/>
  <c r="C11" i="2"/>
  <c r="H10" i="2"/>
  <c r="G10" i="2"/>
  <c r="F10" i="2"/>
  <c r="E10" i="2"/>
  <c r="D10" i="2"/>
  <c r="C10" i="2"/>
  <c r="H26" i="2" l="1"/>
  <c r="G26" i="2"/>
  <c r="F26" i="2"/>
  <c r="E11" i="2" l="1"/>
  <c r="E26" i="2"/>
  <c r="H17" i="2" l="1"/>
  <c r="G32" i="2"/>
  <c r="F32" i="2"/>
  <c r="E32" i="2"/>
  <c r="E13" i="2"/>
  <c r="D26" i="2" l="1"/>
  <c r="D17" i="2"/>
  <c r="C17" i="2"/>
  <c r="C26" i="2" l="1"/>
  <c r="D32" i="2"/>
  <c r="C32" i="2"/>
  <c r="D13" i="2"/>
  <c r="C13" i="2"/>
  <c r="H32" i="2" l="1"/>
  <c r="P320" i="1" l="1"/>
  <c r="H36" i="2" l="1"/>
  <c r="G36" i="2"/>
  <c r="F36" i="2"/>
  <c r="E36" i="2"/>
  <c r="D36" i="2"/>
  <c r="C36" i="2"/>
  <c r="H35" i="2"/>
  <c r="G35" i="2"/>
  <c r="F35" i="2"/>
  <c r="E35" i="2"/>
  <c r="D35" i="2"/>
  <c r="C35" i="2"/>
  <c r="H33" i="2"/>
  <c r="G33" i="2"/>
  <c r="F33" i="2"/>
  <c r="E33" i="2"/>
  <c r="D33" i="2"/>
  <c r="C33" i="2"/>
  <c r="B32" i="2"/>
  <c r="S369" i="1"/>
  <c r="S359" i="1" s="1"/>
  <c r="R369" i="1"/>
  <c r="R359" i="1" s="1"/>
  <c r="Q369" i="1"/>
  <c r="Q359" i="1" s="1"/>
  <c r="P369" i="1"/>
  <c r="O369" i="1"/>
  <c r="N369" i="1"/>
  <c r="P374" i="1"/>
  <c r="Q374" i="1"/>
  <c r="S337" i="1"/>
  <c r="S336" i="1" s="1"/>
  <c r="P336" i="1"/>
  <c r="O354" i="1"/>
  <c r="N354" i="1"/>
  <c r="S311" i="1"/>
  <c r="R311" i="1"/>
  <c r="Q311" i="1"/>
  <c r="P311" i="1"/>
  <c r="S239" i="1"/>
  <c r="F17" i="2"/>
  <c r="E17" i="2"/>
  <c r="P284" i="1" l="1"/>
  <c r="P373" i="1"/>
  <c r="Q373" i="1"/>
  <c r="G17" i="2"/>
  <c r="R214" i="1"/>
  <c r="P214" i="1"/>
  <c r="S214" i="1"/>
  <c r="H45" i="2"/>
  <c r="G45" i="2"/>
  <c r="F45" i="2"/>
  <c r="E45" i="2"/>
  <c r="D45" i="2"/>
  <c r="C45" i="2"/>
  <c r="Q239" i="1" l="1"/>
  <c r="R239" i="1"/>
  <c r="H31" i="2" l="1"/>
  <c r="G31" i="2"/>
  <c r="F31" i="2"/>
  <c r="E31" i="2"/>
  <c r="D31" i="2"/>
  <c r="C31" i="2"/>
  <c r="B31" i="2"/>
  <c r="H47" i="2"/>
  <c r="G47" i="2"/>
  <c r="F47" i="2"/>
  <c r="E47" i="2"/>
  <c r="D47" i="2"/>
  <c r="C47" i="2"/>
  <c r="H46" i="2"/>
  <c r="G46" i="2"/>
  <c r="F46" i="2"/>
  <c r="E46" i="2"/>
  <c r="D46" i="2"/>
  <c r="C46" i="2"/>
  <c r="H44" i="2"/>
  <c r="G44" i="2"/>
  <c r="F44" i="2"/>
  <c r="E44" i="2"/>
  <c r="D44" i="2"/>
  <c r="C44" i="2"/>
  <c r="H43" i="2"/>
  <c r="G43" i="2"/>
  <c r="F43" i="2"/>
  <c r="E43" i="2"/>
  <c r="D43" i="2"/>
  <c r="C43" i="2"/>
  <c r="H42" i="2"/>
  <c r="G42" i="2"/>
  <c r="F42" i="2"/>
  <c r="E42" i="2"/>
  <c r="D42" i="2"/>
  <c r="C42" i="2"/>
  <c r="H41" i="2"/>
  <c r="F41" i="2"/>
  <c r="E41" i="2"/>
  <c r="D41" i="2"/>
  <c r="C41" i="2"/>
  <c r="H40" i="2"/>
  <c r="E40" i="2"/>
  <c r="D40" i="2"/>
  <c r="C40" i="2"/>
  <c r="H39" i="2"/>
  <c r="G39" i="2"/>
  <c r="F39" i="2"/>
  <c r="E39" i="2"/>
  <c r="D39" i="2"/>
  <c r="C39" i="2"/>
  <c r="H38" i="2"/>
  <c r="G38" i="2"/>
  <c r="F38" i="2"/>
  <c r="E38" i="2"/>
  <c r="D38" i="2"/>
  <c r="C38" i="2"/>
  <c r="H20" i="2"/>
  <c r="E20" i="2"/>
  <c r="H19" i="2"/>
  <c r="G19" i="2"/>
  <c r="F19" i="2"/>
  <c r="E19" i="2"/>
  <c r="D19" i="2"/>
  <c r="C19" i="2"/>
  <c r="H18" i="2"/>
  <c r="G18" i="2"/>
  <c r="F18" i="2"/>
  <c r="E18" i="2"/>
  <c r="D18" i="2"/>
  <c r="C18" i="2"/>
  <c r="H16" i="2"/>
  <c r="G16" i="2"/>
  <c r="F16" i="2"/>
  <c r="E16" i="2"/>
  <c r="D16" i="2"/>
  <c r="C16" i="2"/>
  <c r="H15" i="2"/>
  <c r="E15" i="2"/>
  <c r="H14" i="2"/>
  <c r="G14" i="2"/>
  <c r="F14" i="2"/>
  <c r="E14" i="2"/>
  <c r="D14" i="2"/>
  <c r="C14" i="2"/>
  <c r="H30" i="2"/>
  <c r="G30" i="2"/>
  <c r="F30" i="2"/>
  <c r="E30" i="2"/>
  <c r="D30" i="2"/>
  <c r="C30" i="2"/>
  <c r="H29" i="2"/>
  <c r="G29" i="2"/>
  <c r="F29" i="2"/>
  <c r="E29" i="2"/>
  <c r="H28" i="2"/>
  <c r="G28" i="2"/>
  <c r="F28" i="2"/>
  <c r="E28" i="2"/>
  <c r="D28" i="2"/>
  <c r="C28" i="2"/>
  <c r="H27" i="2"/>
  <c r="G27" i="2"/>
  <c r="F27" i="2"/>
  <c r="H25" i="2"/>
  <c r="G25" i="2"/>
  <c r="F25" i="2"/>
  <c r="E25" i="2"/>
  <c r="D25" i="2"/>
  <c r="C25" i="2"/>
  <c r="H24" i="2"/>
  <c r="G24" i="2"/>
  <c r="F24" i="2"/>
  <c r="E24" i="2"/>
  <c r="D24" i="2"/>
  <c r="C24" i="2"/>
  <c r="H23" i="2"/>
  <c r="G23" i="2"/>
  <c r="F23" i="2"/>
  <c r="E23" i="2"/>
  <c r="D23" i="2"/>
  <c r="C23" i="2"/>
  <c r="H22" i="2"/>
  <c r="G22" i="2"/>
  <c r="F22" i="2"/>
  <c r="E22" i="2"/>
  <c r="Q337" i="1" l="1"/>
  <c r="Q336" i="1" s="1"/>
  <c r="G41" i="2"/>
  <c r="G15" i="2"/>
  <c r="F15" i="2"/>
  <c r="P359" i="1"/>
  <c r="E27" i="2" l="1"/>
  <c r="E8" i="2" s="1"/>
  <c r="F20" i="2"/>
  <c r="G20" i="2"/>
  <c r="F40" i="2"/>
  <c r="G40" i="2"/>
  <c r="D29" i="2"/>
  <c r="C29" i="2"/>
  <c r="D22" i="2"/>
  <c r="C22" i="2"/>
  <c r="C20" i="2" l="1"/>
  <c r="D20" i="2"/>
  <c r="C27" i="2"/>
  <c r="D27" i="2"/>
  <c r="D15" i="2"/>
  <c r="C15" i="2"/>
  <c r="C8" i="2" l="1"/>
  <c r="D8" i="2"/>
  <c r="F37" i="2" l="1"/>
  <c r="G37" i="2"/>
  <c r="E37" i="2"/>
  <c r="E48" i="2" s="1"/>
  <c r="H37" i="2"/>
  <c r="D37" i="2"/>
  <c r="D48" i="2" s="1"/>
  <c r="C37" i="2"/>
  <c r="C48" i="2" s="1"/>
  <c r="Q320" i="1" l="1"/>
  <c r="G8" i="2"/>
  <c r="G48" i="2" s="1"/>
  <c r="G50" i="2" s="1"/>
  <c r="G53" i="2" s="1"/>
  <c r="R320" i="1"/>
  <c r="Q214" i="1"/>
  <c r="E50" i="2"/>
  <c r="E53" i="2" s="1"/>
  <c r="S320" i="1" l="1"/>
  <c r="F8" i="2"/>
  <c r="F48" i="2" s="1"/>
  <c r="F50" i="2" s="1"/>
  <c r="F53" i="2" s="1"/>
  <c r="H8" i="2" l="1"/>
  <c r="H48" i="2" s="1"/>
  <c r="H50" i="2" s="1"/>
  <c r="H53" i="2" s="1"/>
  <c r="C50" i="2"/>
  <c r="C53" i="2" s="1"/>
  <c r="D50" i="2"/>
  <c r="D53" i="2" s="1"/>
  <c r="S379" i="1" l="1"/>
  <c r="S378" i="1" s="1"/>
  <c r="R379" i="1"/>
  <c r="R378" i="1" s="1"/>
  <c r="Q379" i="1"/>
  <c r="Q399" i="1" s="1"/>
  <c r="P379" i="1"/>
  <c r="P399" i="1" s="1"/>
  <c r="O379" i="1"/>
  <c r="N379" i="1"/>
  <c r="S374" i="1"/>
  <c r="R374" i="1"/>
  <c r="O374" i="1"/>
  <c r="N374" i="1"/>
  <c r="R284" i="1"/>
  <c r="Q284" i="1"/>
  <c r="S226" i="1"/>
  <c r="S225" i="1" s="1"/>
  <c r="R226" i="1"/>
  <c r="R225" i="1" s="1"/>
  <c r="Q226" i="1"/>
  <c r="Q225" i="1" s="1"/>
  <c r="P226" i="1"/>
  <c r="P398" i="1" s="1"/>
  <c r="S211" i="1"/>
  <c r="S401" i="1" s="1"/>
  <c r="R211" i="1"/>
  <c r="R401" i="1" s="1"/>
  <c r="Q211" i="1"/>
  <c r="Q401" i="1" s="1"/>
  <c r="O211" i="1"/>
  <c r="N211" i="1"/>
  <c r="S196" i="1"/>
  <c r="S398" i="1" s="1"/>
  <c r="R196" i="1"/>
  <c r="R398" i="1" s="1"/>
  <c r="Q196" i="1"/>
  <c r="P403" i="1" l="1"/>
  <c r="S399" i="1"/>
  <c r="Q398" i="1"/>
  <c r="R399" i="1"/>
  <c r="P225" i="1"/>
  <c r="P378" i="1"/>
  <c r="Q378" i="1"/>
  <c r="S284" i="1"/>
  <c r="N378" i="1"/>
  <c r="O378" i="1"/>
  <c r="Q195" i="1"/>
  <c r="R195" i="1"/>
  <c r="P195" i="1"/>
  <c r="S195" i="1"/>
  <c r="S373" i="1"/>
  <c r="R373" i="1"/>
  <c r="N373" i="1"/>
  <c r="O373" i="1"/>
  <c r="P406" i="1" l="1"/>
  <c r="P407" i="1" s="1"/>
  <c r="R403" i="1"/>
  <c r="R405" i="1" s="1"/>
  <c r="R407" i="1" s="1"/>
  <c r="S403" i="1"/>
  <c r="S405" i="1" s="1"/>
  <c r="P405" i="1"/>
  <c r="Q403" i="1"/>
  <c r="Q405" i="1" s="1"/>
  <c r="Q407" i="1" s="1"/>
</calcChain>
</file>

<file path=xl/comments1.xml><?xml version="1.0" encoding="utf-8"?>
<comments xmlns="http://schemas.openxmlformats.org/spreadsheetml/2006/main">
  <authors>
    <author>121</author>
  </authors>
  <commentList>
    <comment ref="K274" authorId="0">
      <text>
        <r>
          <rPr>
            <b/>
            <sz val="9"/>
            <color indexed="81"/>
            <rFont val="Tahoma"/>
            <family val="2"/>
            <charset val="204"/>
          </rPr>
          <t>121:</t>
        </r>
        <r>
          <rPr>
            <sz val="9"/>
            <color indexed="81"/>
            <rFont val="Tahoma"/>
            <family val="2"/>
            <charset val="204"/>
          </rPr>
          <t xml:space="preserve">
переработать
МКУ УО</t>
        </r>
      </text>
    </comment>
    <comment ref="K298" authorId="0">
      <text>
        <r>
          <rPr>
            <b/>
            <sz val="9"/>
            <color indexed="81"/>
            <rFont val="Tahoma"/>
            <family val="2"/>
            <charset val="204"/>
          </rPr>
          <t>121:</t>
        </r>
        <r>
          <rPr>
            <sz val="9"/>
            <color indexed="81"/>
            <rFont val="Tahoma"/>
            <family val="2"/>
            <charset val="204"/>
          </rPr>
          <t xml:space="preserve">
есть документы, которые утратили силу или отменены</t>
        </r>
      </text>
    </comment>
    <comment ref="K304" authorId="0">
      <text>
        <r>
          <rPr>
            <b/>
            <sz val="9"/>
            <color indexed="81"/>
            <rFont val="Tahoma"/>
            <family val="2"/>
            <charset val="204"/>
          </rPr>
          <t>121:</t>
        </r>
        <r>
          <rPr>
            <sz val="9"/>
            <color indexed="81"/>
            <rFont val="Tahoma"/>
            <family val="2"/>
            <charset val="204"/>
          </rPr>
          <t xml:space="preserve">
есть документы, которые утратили силу или отменены
</t>
        </r>
      </text>
    </comment>
    <comment ref="K319" authorId="0">
      <text>
        <r>
          <rPr>
            <b/>
            <sz val="9"/>
            <color indexed="81"/>
            <rFont val="Tahoma"/>
            <family val="2"/>
            <charset val="204"/>
          </rPr>
          <t>121:</t>
        </r>
        <r>
          <rPr>
            <sz val="9"/>
            <color indexed="81"/>
            <rFont val="Tahoma"/>
            <family val="2"/>
            <charset val="204"/>
          </rPr>
          <t xml:space="preserve">
есть документы, которые утратили силу или отменены</t>
        </r>
      </text>
    </comment>
  </commentList>
</comments>
</file>

<file path=xl/sharedStrings.xml><?xml version="1.0" encoding="utf-8"?>
<sst xmlns="http://schemas.openxmlformats.org/spreadsheetml/2006/main" count="2311" uniqueCount="721">
  <si>
    <t>Код расходного обязательства</t>
  </si>
  <si>
    <t>Содержание расходного обязательства</t>
  </si>
  <si>
    <t>Коды классификации расходов бюджетов</t>
  </si>
  <si>
    <t>Код ГРБС</t>
  </si>
  <si>
    <t>Р/ПР</t>
  </si>
  <si>
    <t>Нормативные правовые акты, договоры, соглашения РФ</t>
  </si>
  <si>
    <t>Наименование и реквизиты нормативного правового акта</t>
  </si>
  <si>
    <t>Номер статьи (подстатьи), пункта (подпункта)</t>
  </si>
  <si>
    <t>Дата вступления в силу и срок действия</t>
  </si>
  <si>
    <t>Нормативные правовые акты, договоры, соглашения субъекта РФ</t>
  </si>
  <si>
    <t>Нормативные правовые акты, договоры, соглашения муниципального образования</t>
  </si>
  <si>
    <t>план</t>
  </si>
  <si>
    <t>факт</t>
  </si>
  <si>
    <t>Отчетный финансовый год</t>
  </si>
  <si>
    <t>Текущий (очередной) финансовый год</t>
  </si>
  <si>
    <t>Плановый период</t>
  </si>
  <si>
    <t>Объем средств на исполнение расходного обязательства</t>
  </si>
  <si>
    <t>рублей</t>
  </si>
  <si>
    <t>0102,0103,0104,0113</t>
  </si>
  <si>
    <t>Федеральный закон от 06.10.2003 № 131-ФЗ "Об общих принципах организации местного самоуправления в Российской Федерации"</t>
  </si>
  <si>
    <t>Федеральный закон от 02.03.2007 № 25-ФЗ "О муниципальной службе в Российской Федерации"</t>
  </si>
  <si>
    <t>01.06.2007 - не установ</t>
  </si>
  <si>
    <t>Закон Красноярского края от 24.04.2008 № 5-1565 "Об особенностях правового регулирования муниципальной службы в Красноярском крае"</t>
  </si>
  <si>
    <t>Ст.в целом</t>
  </si>
  <si>
    <t>01.07.2008 - не установ</t>
  </si>
  <si>
    <t xml:space="preserve">Постановление Совета администрации Красноярского края от 29.12.2007 № 512-п "О нормативах формирования расходов на оплату труда депутатов,выборных долдностных лиц местного самоуправления, осуществляющие свои полномочия на постоянной основе, лиц, замещающих иные муниципальные должности, и муниципальных служащих" </t>
  </si>
  <si>
    <t>01.01.2008 - не установ</t>
  </si>
  <si>
    <t>Устав от 27.01.1998 № 47-9Р "Устав города Канска"</t>
  </si>
  <si>
    <t>06.02.1998  - не установ</t>
  </si>
  <si>
    <t>Постановление администрации города Канска от 02.03.2017 г. №180 "Об утверждении Положения о порядке поощрения лиц, привлекаемых для выполнения отдельных полномочий по охране общественного порядка и профилактике правонарушений на  территории муниципального  образования город Канск"</t>
  </si>
  <si>
    <t>08.03.2017 - не установ</t>
  </si>
  <si>
    <t>0113</t>
  </si>
  <si>
    <t>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</si>
  <si>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 xml:space="preserve">формирование и содержание муниципального архива </t>
  </si>
  <si>
    <t>Постановление администрации г. Канска Красноярского края от 24.02.2012 №227 "Об утверждении Административного регламента по предоставлению муниципальной услуги "Организация информационного обеспечения граждан, организаций и общественных объеденений на основе документов Архивного фонда РФ и других  архивных объектов".</t>
  </si>
  <si>
    <t>29.02.2012- не установ</t>
  </si>
  <si>
    <t>Федеральный закон от 24.07.2007 № 209-ФЗ "О развитии малого и среднего предпринимательства в Российской Федерации"</t>
  </si>
  <si>
    <t>ст.11</t>
  </si>
  <si>
    <t>ст.16, пункт 1, п/пункт 33</t>
  </si>
  <si>
    <t>ст.в целом</t>
  </si>
  <si>
    <t>10.04.2017 - не установ</t>
  </si>
  <si>
    <t xml:space="preserve">Расходные обязательства, возникшие в результате реализации органами местного самоуправления городского округа делегированных полномочий за счет субвенций, переданных из других бюджетов бюджетной системы Российской Федерации </t>
  </si>
  <si>
    <t>РГ-В</t>
  </si>
  <si>
    <t xml:space="preserve">Расходные обязательства, связанные с реализацией вопросов местного значения городских округов и полномочий органов местного самоуправления по решению вопросов местного значения </t>
  </si>
  <si>
    <t>РГ-А</t>
  </si>
  <si>
    <t>Федеральный закон от 22.10.2004 № 125-ФЗ "Об архивном деле в Российской Федерации"</t>
  </si>
  <si>
    <t>ст.4</t>
  </si>
  <si>
    <t>19.12.2006 - не установ</t>
  </si>
  <si>
    <t>Закон Красноярского края от 21.12.2010 № 11-5564 "О наделении органов местного самоуправления государственными полномочиями в области архивного дела"</t>
  </si>
  <si>
    <t>30.12.2010 - не установ</t>
  </si>
  <si>
    <t>Субвенции бюджетам муниципальных образований края на реализацию Закона края от 30 января 2014 года  № 6-2056 "О наделении органов местного самоуправления городских округов и муниципальных районов края государственными полномочиями по осуществлению уведомительной регистрации коллективных договоров и территориальных соглашений и контроля за их выполнением"</t>
  </si>
  <si>
    <t>0104</t>
  </si>
  <si>
    <t>Закон Красноярского края от 30.01.2014 № 6-2056 О наделении органов местного самоуправления городских округов и муниципальных районов края государственными полномочиями по осуществлению уведомительной регистрации коллективных договоров и территориальных соглашений и контроля за их выполнением</t>
  </si>
  <si>
    <t>19.02.2014 - не установ</t>
  </si>
  <si>
    <t>Субвенции бюджетам муниципальных образований края на реализацию Закона края от 26 декабря 2006 года № 21-5589 "О наделении органов местного самоуправления муниципальных районов и городских округов края государственными полномочиями по созданию и обеспечению деятельности комиссий по делам несовершеннолетних и защите их прав"</t>
  </si>
  <si>
    <t>Закон Красноярского края от 26.12.2006 № 21-5589 "О наделении органов местного самоуправления муниципальных районов и городских округов края государственными полномочиями по созданию и обеспечению деятельности комиссий по делам несовершеннолетних и защите их прав"</t>
  </si>
  <si>
    <t>01.01.2007 - не установ</t>
  </si>
  <si>
    <t>Закон Красноярского края от 31.10.2002 № 4-608 "О системе профилактики безнадзорности и правонарушений несовершеннолетних"</t>
  </si>
  <si>
    <t>08.12.2002 - не установ</t>
  </si>
  <si>
    <t>Постановление администрации г. Канска Красноярского края  от 21.10.2010 № 1814 "Об утверждении Порядка расходования субвенции, направленной на осуществление государственных полномочий по созданию и обеспечению деятельности комиссии по делам несовершеннолетних и защите их прав"</t>
  </si>
  <si>
    <t>03.11.2010 - не установ</t>
  </si>
  <si>
    <t>Субвенции бюджетам муниципальных образований края на реализацию Закона края от 23 апреля 2009 года № 8-3170 "О наделении органов местного самоуправления муниципальных образований края государственными полномочиями по созданию и обеспечению деятельности административных комиссий"</t>
  </si>
  <si>
    <t>Закон Красноярского края от 23.04.2009 № 8-3170  "О наделении органов местного самоуправления муниципальных образований края государственными полномочиями по созданию и обеспечению деятельности административных комиссий"</t>
  </si>
  <si>
    <t>29.05.2009 - не установ</t>
  </si>
  <si>
    <t>Закон Красноярского края от 23.04.2009 № 8-3168 "Об административных комиссиях в Красноярском крае"</t>
  </si>
  <si>
    <t>28.05.2009 - не установ</t>
  </si>
  <si>
    <t>Федеральный закон от 20.08.2004 № 113-ФЗ "О присяжных заседателях федеральных судов общей юрисдикции в Российской Федерации"</t>
  </si>
  <si>
    <t>0105</t>
  </si>
  <si>
    <t>03.09.2004 - не установ</t>
  </si>
  <si>
    <t>Постановление Правительства Красноярского края от 31.07.2009 № 391-п "О Порядке и сроках составления общего и запасного списков кандидатов в присяжные заседатели Красноярского края"</t>
  </si>
  <si>
    <t>18.08.2009 - не установ</t>
  </si>
  <si>
    <t>29.06.2016- не установ</t>
  </si>
  <si>
    <t>06.10.2003 - не установ</t>
  </si>
  <si>
    <t>Федеральный закон от 21.12.2001 № 178-ФЗ "О приватизации государственного и муниципального имущества"</t>
  </si>
  <si>
    <t xml:space="preserve">ст.3 </t>
  </si>
  <si>
    <t>ст.16, пункт 1, п/пункт 3</t>
  </si>
  <si>
    <t>28.04.2002 - не установ</t>
  </si>
  <si>
    <t>Федеральный закон от 21.07.2007 № 185-ФЗ "О Фонде содействия реформированию жилищно-коммунального хозяйства"</t>
  </si>
  <si>
    <t>ст.14</t>
  </si>
  <si>
    <t>07.08.2007 - не установ</t>
  </si>
  <si>
    <t>Постановление Правительства РФ от 13.10.1997 № 1301 "О государственном учете жилищного фонда в Российской Федерации"</t>
  </si>
  <si>
    <t>30.10.1997 - не установ</t>
  </si>
  <si>
    <t>Закон Красноярского края от 05.06.2008 № 5-1732 "О порядке безвозмездной передачи в муниципальную собственность имущества, находящегося в государственной собственности края, и безвозмездного приема имущества, находящегося в муниципальной собственности, в государственную собственность края"</t>
  </si>
  <si>
    <t>Закон Красноярского края от 26.05.2009 № 8-3290 "О порядке разграничения имущества между муниципальными образованиями края"</t>
  </si>
  <si>
    <t>20.06.2009 - не установ</t>
  </si>
  <si>
    <t>Постановление  администрации Красноярского  края от 06.04.2000 № 255-п "Об утверждении Положения по установлению ставок для проведения паспортизации и плановой технической инвентаризации жилых строений и жилых помещений"</t>
  </si>
  <si>
    <t>30.04.2000 - не установ</t>
  </si>
  <si>
    <t>22.02.2011 - не установ</t>
  </si>
  <si>
    <t>Решение Канского городского Совета депутатов от 15.12.2010 № 11-73 "О Положении о Муниципальном казенном учреждении "Комитет по управлению муниципальным имуществом города Канска"</t>
  </si>
  <si>
    <t>28.12.2010 - не установ</t>
  </si>
  <si>
    <t>Решение Канского городского Совета депутатов от 26.01.2001 г.№ 52-383 "О положении о городской казне"</t>
  </si>
  <si>
    <t>26.01.2001 - не установ</t>
  </si>
  <si>
    <t>0501</t>
  </si>
  <si>
    <t>ст.16, пункт 1, п/пункт 6</t>
  </si>
  <si>
    <t xml:space="preserve">утверждение генеральных планов ГО, правил землепользования и застройки, утверждение подготовленной на основе генеральных планов ГО документации по планировке территории, выдача разрешений на строительство (за исключением случаев, предусмотренных Градостр. кодексом РФ, иными ФЗ),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 ведение информационной системы обеспечения градостроительной деятельности, осуществляемой на территории ГО, резервирование земель и изъятие, в том числе путем выкупа, земельных участков в границах ГО для муниципальных нужд, осуществление муниципального земельного контроля в границах ГО, осуществление в случаях, предусмотренных Градостр. кодексом РФ, осмотров зданий, сооружений и выдача рекомендаций об устранении выявленных в ходе таких осмотров нарушений </t>
  </si>
  <si>
    <t>0113, 0412</t>
  </si>
  <si>
    <t>ст.16, пункт 1, п/пункт 26</t>
  </si>
  <si>
    <t>Закон Красноярского края от 04.12.2008 № 7-2542 "О регулировании земельных отношений в Красноярском крае"</t>
  </si>
  <si>
    <t>ст.7</t>
  </si>
  <si>
    <t>04.01.2009 - не установ</t>
  </si>
  <si>
    <t>Постановление администрации г.Канска Красноярского края от 21.10.2010 № 9-45 "О Правилах землепользования и застройки города Канска"</t>
  </si>
  <si>
    <t>10.11.2010 - не установ</t>
  </si>
  <si>
    <t>1004</t>
  </si>
  <si>
    <t>Закон Красноярского края от 24.12.2009 № 9-4225 "О наделении органов местного самоуправления отдельных муниципальных районов и городских округов края государственными полномочиями по обеспечению жилыми помещениями детей-сирот и детей, оставшихся без попечения родителей, а также лиц из их числа, не имеющих жилого помещения"</t>
  </si>
  <si>
    <t>01.01.2010 - не установ</t>
  </si>
  <si>
    <t>Закон Красноярского края от 02.11.2000 № 12-961 "О защите прав ребенка"</t>
  </si>
  <si>
    <t>ст.17</t>
  </si>
  <si>
    <t>09.12.2000 - не установ</t>
  </si>
  <si>
    <t>Финансовое управление администрации города Канска</t>
  </si>
  <si>
    <t xml:space="preserve">составление и рассмотрение проекта бюджета городского округа, утверждение и исполнение бюджета городского округа, осуществление контроля за его исполнением, составление и утверждение отчета об исполнении бюджета городского округа </t>
  </si>
  <si>
    <t>0106, 0111, 0113</t>
  </si>
  <si>
    <t>ст16, пункт 1, п/пункт 1</t>
  </si>
  <si>
    <t>01.01.2011 - не установ</t>
  </si>
  <si>
    <t xml:space="preserve">участие в предупреждении и ликвидации последствий чрезвычайных ситуаций в границах городского округа </t>
  </si>
  <si>
    <t>Федеральный закон от 21.12.1994 № 68-ФЗ "О защите населения и территорий от чрезвычайных ситуаций природного и техногенного характера"</t>
  </si>
  <si>
    <t>ст.11, пункт 2</t>
  </si>
  <si>
    <t>24.12.1994 - не установ</t>
  </si>
  <si>
    <t>Закон Красноярского края от 02.11.2001 № 16-1558 "О резервах материально-технических ресурсов для ликвидации чрезвычайных ситуаций на территории Красноярского края"</t>
  </si>
  <si>
    <t>03.12.2001 - не установ</t>
  </si>
  <si>
    <t>Закон Красноярского края от 10.02.2000 № 9-631 "О защите населения и территории Красноярского края от чрезвычайных ситуаций природного и техногенного характера"</t>
  </si>
  <si>
    <t>ст.9, пункт 1, п/пункт "и"</t>
  </si>
  <si>
    <t>01.03.2000 - не установ</t>
  </si>
  <si>
    <t xml:space="preserve">обеспечение первичных мер пожарной безопасности в границах городского округа </t>
  </si>
  <si>
    <t>Федеральный закон от 21.12.1994 № 69-ФЗ "О пожарной безопасности"</t>
  </si>
  <si>
    <t>05.01.1995 - не установ</t>
  </si>
  <si>
    <t>ст.16, пункт 1, п/пункт 10</t>
  </si>
  <si>
    <t>ст.10;абз.3
ст.19
ст.31;абз.2</t>
  </si>
  <si>
    <t xml:space="preserve">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а также организация отдыха детей в каникулярное время </t>
  </si>
  <si>
    <t>0701,0702,0703,0707,0709</t>
  </si>
  <si>
    <t>ст.16, пункт 1, п/пункт 13</t>
  </si>
  <si>
    <t>Закон Красноярского края от 07.07.2009 № 8-3618  "Об обеспечении прав детей на отдых, оздоровление и занятость в Красноярском крае"</t>
  </si>
  <si>
    <t>31.07.2009 - не установ</t>
  </si>
  <si>
    <t>Закон Красноярского края от 26.06.2014 № 6-2519 "Об образовании в Красноярском крае"</t>
  </si>
  <si>
    <t>26.07.2014 - не установ</t>
  </si>
  <si>
    <t>01.04.2015 - не установ</t>
  </si>
  <si>
    <t>0702</t>
  </si>
  <si>
    <t>Федеральный закон от 29.12.2012 № 273-ФЗ "Об образовании в Российской Федерации"</t>
  </si>
  <si>
    <t>ст.8, часть 1, пункт 3</t>
  </si>
  <si>
    <t>30.12.2012 - не установ</t>
  </si>
  <si>
    <t>Постановление администрации города Канска от 16.06.2016 №541 "Об утверждении порядка расходования субвенций на финансовое обеспечение государственных гарантий реализации прав граждан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расположенных на территории Красноярского края"</t>
  </si>
  <si>
    <t xml:space="preserve">Субвенции бюджетам муниципальных образований края на реализацию Закона края от 27 декабря 2005 года № 17-4377 "О наделении органов местного самоуправления муниципальных районов и городских округов края государственными полномочиями по обеспечению питанием детей, обучающихся в муниципальных и негосударственных образовательных учреждениях, реализующих основные общеобразовательные программы, без взимания платы" </t>
  </si>
  <si>
    <t>Закон Красноярского края от 27.12.2005 № 17-4377 "О наделении органов местного самоуправления муниципальных районов и городских округов края государственными полномочиями по обеспечению питанием детей, обучающихся в муниципальных образовательных учреждениях, реализующих основные общеобразовательные программы, без взимания платы"</t>
  </si>
  <si>
    <t>cт.в целом</t>
  </si>
  <si>
    <t>13.01.2006 - не установ</t>
  </si>
  <si>
    <t>Постановление администрации г.Канска Красноярского края от 20.05.2010 № 803 "Об утверждении Порядка расходования субвенции на обеспечение питанием детей, обучающихся в муниципальных образовательных учреждениях, реализующих основные общеобразовательные программы, без взимания платы"</t>
  </si>
  <si>
    <t>09.06.2010 - не установ</t>
  </si>
  <si>
    <t>Субвенции бюджетам муниципальных образований края на реализацию Закона края от 27 декабря 2005 года № 17-4379 "О наделении органов местного самоуправления муниципальных районов и городских округов края государственными полномочиями поосуществлению присмотра и ухода за детьми-инвалидами, деьтми-сиротами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t>
  </si>
  <si>
    <t>Закон Красноярского края от 27.12.2005 № 17-4379 "О наделении органов местного самоуправления муниципальных районов и городских округов края государственными полномочиями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t>
  </si>
  <si>
    <t>01.01.2006 - не установ</t>
  </si>
  <si>
    <t>Постановление администрации г.Канска Красноярского края от 08.05.2014 № 671 "Об утверждении порядка расходования средств субвенции на осуществление государственных полномочий по осуществлению присмотра и уходу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и об отмене постановления администрации г. Канска от 15.06.2010 №940, от 02.04.2012 №469"</t>
  </si>
  <si>
    <t>14.05.2014 - не установ</t>
  </si>
  <si>
    <t>Субвенции бюджетам муниципальных образований края на реализацию Закона края от 29 марта 2007 года № 22-6015 "О наделении органов местного самоуправления муниципальных районов и городских округов края государственными полномочиями по выплате компенсации родителям (законным представителям) детей, посещающих образовательные организации, реализующие образовательную программу дошкольного образования"</t>
  </si>
  <si>
    <t>Закон Красноярского края от 29.03.2007 № 22-6015 "О наделении органов местного самоуправления муниципальных районов и городских округов края государственными полномочиями по выплате компенсации родителям (законным представителям) детей, посещающих образовательные организации, реализующие образовательную программу дошкольного образования"</t>
  </si>
  <si>
    <t>25.04.2007 - не установ</t>
  </si>
  <si>
    <t>02.08.2017 - не установ</t>
  </si>
  <si>
    <t>0701</t>
  </si>
  <si>
    <t>Постановление администрации г. Канска Красноярского края от 17.10.2016 N 1045 "Об утверждении Порядка расходования средств субвенции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образования в муниципальных общеобразовательных организациях"</t>
  </si>
  <si>
    <t>19.10.2016 - не установ</t>
  </si>
  <si>
    <t>0709</t>
  </si>
  <si>
    <t>Закон Красноярского края от 20.12.2007 № 4-1089 "О наделении органов местного самоуправления муниципальных районов и городских округов края государственными полномочиями по организации и осуществлению деятельности по опеке и попечительству в отношении несовершеннолетних"</t>
  </si>
  <si>
    <t>Постановление администрации города Канска от 13.05.2010 № 754 "Об утверждении порядка расходования субвенции направленной на осуществление государственных полномочий по организации и осуществлению деятельности по опеке и попечительству в отношении несовершеннолетних"</t>
  </si>
  <si>
    <t>19.05.2010 - не установ</t>
  </si>
  <si>
    <t>0505</t>
  </si>
  <si>
    <t>Постановление администрации города Канска от 31.12.10 № 2229 "Об утверждении Устава МУ "Служба заказчика"</t>
  </si>
  <si>
    <t>31.12.2010 не установ</t>
  </si>
  <si>
    <t>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</si>
  <si>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0502</t>
  </si>
  <si>
    <t>ст.16, пункт 1, п/пункт 4
ст.16, пункт 1, п/пункт 5</t>
  </si>
  <si>
    <t>Федеральный закон от 30.12.2004 № 210-ФЗ "Об основах регулирования тарифов организаций коммунального комплекса"</t>
  </si>
  <si>
    <t>ст. 5</t>
  </si>
  <si>
    <t>Постановление  администрации Красноярского  края от 24.05.1999 № 286-п "О Концепции реформирования и модернизации жилищно-коммунального хозяйства Красноярского края"</t>
  </si>
  <si>
    <t>ст. в целом</t>
  </si>
  <si>
    <t>24.05.1999 - не установ</t>
  </si>
  <si>
    <t xml:space="preserve">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городского округа,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t>
  </si>
  <si>
    <t>0409</t>
  </si>
  <si>
    <t>Федеральный закон от 08.11.2007 № 257-ФЗ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t>
  </si>
  <si>
    <t>ст. 13, 34
ст.6, пункт 9</t>
  </si>
  <si>
    <t>12.11.2007 - не установ</t>
  </si>
  <si>
    <t>Закон Красноярского края от 10.11.2011 № 13-6411 "О дорожном фонде Красноярского края"</t>
  </si>
  <si>
    <t>01.01.2012 - не установ</t>
  </si>
  <si>
    <t>Постановление администрации г.Канска Красноярского края от 31.01.2013 № 82 "Об утверждении Порядка содержания и ремонта автомобильных дорог общего пользования местного значения на территории города Канска"</t>
  </si>
  <si>
    <t>06.02.2013 - не установ</t>
  </si>
  <si>
    <t>Решение Канского городского Совета депутатов от 25.09.2013 г. №52-278 "О муниципальном дорожном фонде города Канска"</t>
  </si>
  <si>
    <t>01.01.2014 - не установ</t>
  </si>
  <si>
    <t>cт.16, пункт 1, п/пункт 6</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</si>
  <si>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округа </t>
  </si>
  <si>
    <t>0408</t>
  </si>
  <si>
    <t>cт.16, пункт 1, п/пункт 7</t>
  </si>
  <si>
    <t xml:space="preserve">Постановление  администрации Красноярского  края от 24.09.2001 № 670-п "О государственном регулировании цен (тарифов) в крае" </t>
  </si>
  <si>
    <t>14.10.2001 - не установ</t>
  </si>
  <si>
    <t>Закон Красноярского края от 09.12.2010 № 11-5424 "О транспортном обслуживании населения в Красноярском крае"</t>
  </si>
  <si>
    <t>ст. 7</t>
  </si>
  <si>
    <t>08.01.2011 - не установ</t>
  </si>
  <si>
    <t>01.02.2017 - не установ</t>
  </si>
  <si>
    <t xml:space="preserve">создание условий для обеспечения жителей городского округа услугами связи, общественного питания, торговли и бытового обслуживания </t>
  </si>
  <si>
    <t xml:space="preserve">создание условий для массового отдыха жителей городского округа и организация обустройства мест массового отдыха населения </t>
  </si>
  <si>
    <t>ст.16, пункт 1, п/пункт 20</t>
  </si>
  <si>
    <t>Закон Красноярского края от 28.06.2007 № 2-190 "О культуре"</t>
  </si>
  <si>
    <t>31.07.2007 - не установ</t>
  </si>
  <si>
    <t>ст.10, пункт 1, п/пункт "б"
ст.22</t>
  </si>
  <si>
    <t>Постановление администрации города Канска  от 23.04.2012 № 620 "Об утверждении Положения о порядке предоставления и расходования средств на организацию и проведение акарицидных обработок мест массового отдыха населения"</t>
  </si>
  <si>
    <t>02.05.2012 - не установ</t>
  </si>
  <si>
    <t xml:space="preserve">организация ритуальных услуг и содержание мест захоронения </t>
  </si>
  <si>
    <t>0503</t>
  </si>
  <si>
    <t>ст.16, пункт 1, п/пункт 23</t>
  </si>
  <si>
    <t xml:space="preserve">Федеральный закон от 12.01.1996 № 8-ФЗ "О погребении и похоронном деле"  </t>
  </si>
  <si>
    <t>ст.9, пункт 3</t>
  </si>
  <si>
    <t>15.01.1996 - не установ</t>
  </si>
  <si>
    <t>Закон Красноярского края от 24.04.1997 № 13-487 "О семейных (родовых) захоронениях на территории Красноярского края"</t>
  </si>
  <si>
    <t>18.05.1997 - не установ</t>
  </si>
  <si>
    <t>Постановление администрации города Канска  от 11.03.2010 № 320 "Об утверждении Положения о порядке расходования средств городского бюджета, выделяемых на оплату работ по организации содержания мест захоронения на кладбищах г. Канска"</t>
  </si>
  <si>
    <t>14.04.2010 - не установ</t>
  </si>
  <si>
    <t>ст.16, пункт 1, п/пункт 24</t>
  </si>
  <si>
    <t>Федеральный закон от 24.06.1998 № 89-ФЗ "Об отходах производства и потребления"</t>
  </si>
  <si>
    <t>ст.8, пункт 1</t>
  </si>
  <si>
    <t>30.06.1998 - не установ</t>
  </si>
  <si>
    <t>Федеральный закон от 10.01.2002 № 7-ФЗ "Об охране окружающей среды"</t>
  </si>
  <si>
    <t>ст.7, пункт 1</t>
  </si>
  <si>
    <t>12.01.2002 - не установ</t>
  </si>
  <si>
    <t>Закон Красноярского края от 20.09.2013 № 5-1597 "Об экологической безопасности и охране окружающей среды в Красноярском крае"</t>
  </si>
  <si>
    <t>13.10.2013 - не установ</t>
  </si>
  <si>
    <t>Постановление администрации города Канска от 23.09.2011 № 1775 "Об утверждении Порядка расходования средств, выделенных на разработку проектной документации и строительство полигона твердых бытовых отходов города Канска"</t>
  </si>
  <si>
    <t>28.09.2011 - не установ</t>
  </si>
  <si>
    <t xml:space="preserve">утверждение правил благоустройства территории городского округа, устанавливающих в том числе требования по содержанию зданий (включая жилые дома), сооружений и земельных участков, на которых они расположены, к внешнему виду фасадов и ограждений соответствующих зданий и сооружений, перечень работ по благоустройству и периодичность их выполнения; установление порядка участия собственников зданий (помещений в них) и сооружений в благоустройстве прилегающих территорий; организация благоустройства территории городского округа (включая освещение улиц, озеленение территории, установку указателей с наименованиями улиц и номерами домов, размещение и содержание малых архитектурных форм), а также использования, охраны, защиты, воспроизводства городских лесов, лесов особо охраняемых природных территорий, расположенных в границах городского округа </t>
  </si>
  <si>
    <t>ст.16, пункт 1, п/пункт 25</t>
  </si>
  <si>
    <t xml:space="preserve">Закон Красноярского края от 20.12.2012 № 3-959 "О наделении органов местного самоуправления городских округов и муниципальных районов края отдельными государственными полномочиями Красноярского края по реализации временных мер поддержки населения в целях обеспечения доступности коммунальных услуг" </t>
  </si>
  <si>
    <t>01.01.2013 - не установ</t>
  </si>
  <si>
    <t>Закон Красноярского края от 13.06.2013 № 4-1402 "О наделении органов местного самоуправления муниципальных районов и городских округов края отдельными государственными полномочиями по организации проведения мероприятий по отлову, учету, содержанию и иному обращению с безнадзорными домашними животными"</t>
  </si>
  <si>
    <t>11.07.2013 - не установ</t>
  </si>
  <si>
    <t>1105</t>
  </si>
  <si>
    <t>28.11.2012 не установ</t>
  </si>
  <si>
    <t>0703</t>
  </si>
  <si>
    <t xml:space="preserve">организация и осуществление мероприятий по работе с детьми и молодежью в городском округе </t>
  </si>
  <si>
    <t>0707</t>
  </si>
  <si>
    <t>ст.16, пункт 1, п/пункт 34</t>
  </si>
  <si>
    <t>Закон Красноярского края от 08.12.2006 № 20-5445 "О государственной молодежной политике Красноярского края"</t>
  </si>
  <si>
    <t>ст. 8</t>
  </si>
  <si>
    <t>06.01.2008 - не установ</t>
  </si>
  <si>
    <t>Постановление администрации города Канска от 16.06.2010 № 945 "Об утверждении Порядка расходования субсидии на поддержку деятельности Муниципального учреждения "Многопрофильный молодежный центр" города Канска"</t>
  </si>
  <si>
    <t>23.06.2010 - не установ</t>
  </si>
  <si>
    <t xml:space="preserve">обеспечение условий для развития на территории городского округа физической культуры и массового спорта, организация проведения официальных физкультурно-оздоровительных и спортивных мероприятий городского округа </t>
  </si>
  <si>
    <t>1101</t>
  </si>
  <si>
    <t>ст.16, пункт 1, п/пункт 19</t>
  </si>
  <si>
    <t>Федеральный закон от 04.12.2007 № 329-ФЗ "О физической культуре и спорте в Российской Федерации"</t>
  </si>
  <si>
    <t>ст. 9</t>
  </si>
  <si>
    <t>30.03.2008 - не установ</t>
  </si>
  <si>
    <t>0804</t>
  </si>
  <si>
    <t>организация библиотечного обслуживания населения, комплектование и обеспечение сохранности библиотечных фондов библиотек городского округа</t>
  </si>
  <si>
    <t>0801</t>
  </si>
  <si>
    <t>cт.16, пункт 1, п/пункт 16</t>
  </si>
  <si>
    <t>Постановление Правительства РФ от 26.06.1995 № 609 "Об утверждении Положения об основах хозяйственной деятельности и финансирования организаций культуры и искусства"</t>
  </si>
  <si>
    <t>21.07.1995 - не установ</t>
  </si>
  <si>
    <t>Федеральный закон от 29.12.1994 № 78-ФЗ "О библиотечном деле"</t>
  </si>
  <si>
    <t>02.01.1995 - не установ</t>
  </si>
  <si>
    <t xml:space="preserve">ст.10 </t>
  </si>
  <si>
    <t>Закон Красноярского края от 17.05.1999 № 6-400 "О библиотечном деле в Красноярском крае"</t>
  </si>
  <si>
    <t>27.06.1999 - не установ</t>
  </si>
  <si>
    <t>22.06.2016 - не установ</t>
  </si>
  <si>
    <t>ст.16, пункт 1, п/пункт 17</t>
  </si>
  <si>
    <t xml:space="preserve">Закон РФ от 09.10.1992 № 3612-1 "Основы законодательства Российской Федерации о культуре" </t>
  </si>
  <si>
    <t>ст. 40</t>
  </si>
  <si>
    <t>17.11.1992 - не установ</t>
  </si>
  <si>
    <t>ст. 22</t>
  </si>
  <si>
    <t>Постановление администрации города Канска от 07.06.2016 № 509 "Об утверждении Административного регламента по предоставлению муниципальной услуги "Запись на обзорные, тематические и интерактивные экскурсии".</t>
  </si>
  <si>
    <t xml:space="preserve">Постановление администрации города Канска 512 от 07.06.2016 г. Об утверждении Административного регламента по предоставлению муниципальной услуги "Предоставление информации о времени и месте культурно-досуговых мероприятий, анонсы данных мероприятий в электронном виде" </t>
  </si>
  <si>
    <t>Постановление администрации г. Канска Красноярского края от 07.06.2016 №515 "Об утверждении Административного регламента по предоставлению муниципальной услуги "Предоставление информации о проведении ярмарок, выставок народного творчества, ремесел на территории муниципального образования"</t>
  </si>
  <si>
    <t>Федеральный закон от 13.03.2006 №38-ФЗ "О рекламе"</t>
  </si>
  <si>
    <t>ст. 19</t>
  </si>
  <si>
    <t>15.03.2006- не установ</t>
  </si>
  <si>
    <t>Решение Канского городского Совета депутатов Красноярского края от 27.01.2011 № 14-85 "О правилах установки и эксплуатации рекламных конструкций на территории города Канска"</t>
  </si>
  <si>
    <t>02.02.2011 - не установ</t>
  </si>
  <si>
    <t>ст. 11</t>
  </si>
  <si>
    <t>0103, 0113</t>
  </si>
  <si>
    <t>0106</t>
  </si>
  <si>
    <t>ст.17; пункт 1, п/пункт 3</t>
  </si>
  <si>
    <t>1006</t>
  </si>
  <si>
    <t>Дополнительные гарантии муниципальным служащим в виде ежемесячных доплат к трудовой пенсии, пенсии за выслугу лет</t>
  </si>
  <si>
    <t>1001</t>
  </si>
  <si>
    <t>ст.20, пункт 5</t>
  </si>
  <si>
    <t>ИТОГО</t>
  </si>
  <si>
    <t xml:space="preserve">Постановление администрации г. Канска Красноярского края от 16.02.2012 N 198 (ред. от 21.06.2016) "Об утверждении Административного регламента предоставления муниципальной услуги "Предоставление информации о проводимых на территории города спортивных и оздоровительных мероприятиях и прием заявок на участие в этих мероприятиях" </t>
  </si>
  <si>
    <t>22.02.2012 - не установ</t>
  </si>
  <si>
    <t>Постановление администрации г. Канска Красноярского края от 07.06.2016 N 511 "Об утверждении Административного регламента по предоставлению муниципальной услуги "Предоставление информации об организации дополнительного образования детей в сфере культуры"</t>
  </si>
  <si>
    <t>22.06.2016 не установ</t>
  </si>
  <si>
    <t>Устав от 17.07.2017 № 613 "Устав муниципального казенного учреждения "Межведомственный центр обслуживания"</t>
  </si>
  <si>
    <t>17.07.2017- не установ</t>
  </si>
  <si>
    <t>19.04.2017- не установ</t>
  </si>
  <si>
    <t xml:space="preserve">Устав МБУ "ММЦ" от 19.04.2017 №361 </t>
  </si>
  <si>
    <t>Отчетный период 2016 год</t>
  </si>
  <si>
    <t>24-118 от 18.12.2017</t>
  </si>
  <si>
    <t>Итого</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</si>
  <si>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t>
  </si>
  <si>
    <t>на формирование и содержание архивных фондов субъекта Российской Федерации</t>
  </si>
  <si>
    <t>по составлению списков кандидатов в присяжные заседатели</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</si>
  <si>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</si>
  <si>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на организацию и осуществление деятельности по опеке и попечительству</t>
  </si>
  <si>
    <t>на осуществление регионального государственного надзора за применением подлежащих государственному регулированию цен (тарифов) на товары (услуги) в соответствии с законодательством Российской Федерации</t>
  </si>
  <si>
    <t>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</si>
  <si>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владение, пользование и распоряжение имуществом, находящимся в муниципальной собственности городского округа</t>
  </si>
  <si>
    <t>создание условий для организации досуга и обеспечения жителей городского округа услугами организаций культуры</t>
  </si>
  <si>
    <t>организация ритуальных услуг и содержание мест захоронения</t>
  </si>
  <si>
    <t xml:space="preserve">организация сбора, вывоза, утилизации и переработки бытовых и промышленных отходов  </t>
  </si>
  <si>
    <t xml:space="preserve">утверждение схемы размещения рекламных конструкций, выдача размещений на установку и эксплуатацию рекламных конструкций на территории городского округа </t>
  </si>
  <si>
    <t>создание условий для расширения рынка сельскохозяйственной продукции, сырья и продовольствия, содействие развитию малого и среднего предпринимательства, оказание поддержки социально ориентированным некоммерческим организациям, благотворительной деятельности и добровольчеству</t>
  </si>
  <si>
    <t>расходы на обслуживание муниципального долга</t>
  </si>
  <si>
    <t>1301</t>
  </si>
  <si>
    <t xml:space="preserve">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  </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</si>
  <si>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определенными органами государственной власти субъектов РФ.</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</si>
  <si>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 - 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презда на общественном транспорте, иных социальных пособий, а также для возмещения расходов муниципальных образований в связи с представлением законами субъекта РФ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t>
  </si>
  <si>
    <t>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РФ,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РФ</t>
  </si>
  <si>
    <t>сессия</t>
  </si>
  <si>
    <t>24.10.2017 - не установ.</t>
  </si>
  <si>
    <t xml:space="preserve"> организации и обеспечения отдыха и оздоровления детей (за исключением организации отдыха детей в каникулярное время), осуществления мероприятий по обеспечению безопасности жизни и здоровья детей в период их пребывания в организациях отдыха детей и их оздоровления, осуществления регионального контроля за соблюдением требований законодательства Российской Федерации в сфере организации отдыха и оздоровления детей, осуществления иных полномочий, предусмотренных Федеральным законом от 24 июля 1998 г.  № 124-ФЗ «Об основных гарантиях прав ребенка в Российской Федерации»</t>
  </si>
  <si>
    <t>Решение Канского городского Совета депутатов от 25.11.2010 № 10-59 "О положение о Финансовом управлении администрации города Канска"</t>
  </si>
  <si>
    <t>Постановление администрации г. Канска Красноярского края от 31.10.2012 №1685 "О создании муниципального казенного учреждения "Централизованная бухгалтерия по ведению учета в сфере образования".</t>
  </si>
  <si>
    <t>31.10.2012 - не утанов</t>
  </si>
  <si>
    <t>Постановление администрации города Канска от 21.05.2018 г. №462 "Об утверждении Порядка расходования средств субвенции, направленной на осуществление органами местного самоуправления отдельных государственных полномочий в области архивного дела"</t>
  </si>
  <si>
    <t>Постановление администрации города Канска от 21.05.2018 №461 "Об утверждении Порядка расходования средств субвенции, направленной на осуществление органами местного самоуправления государственных полномочий по созданию и обеспечению деятельности административных комиссий"</t>
  </si>
  <si>
    <t>23.05.2018 не установ</t>
  </si>
  <si>
    <t>Постановление администрации г. Канска Красноярского края от 28.06.2018 №589 "Об утверждении Порядка расходования средств субвенции, направленной на осуществление государственных полномочий по составлению списков кандидатов в присяжные заседатели"</t>
  </si>
  <si>
    <t>04.07.2018 не установ</t>
  </si>
  <si>
    <t>Решение Канского городского Совета депутатов Красноярского края от 16.02.2011 № 15-91 "О Положении о порядке управления и распоряжения имуществом, находящимся в муниципальной собственности города Канска"</t>
  </si>
  <si>
    <t>Постановление администрации города Канска Красноярского края от 13.06.2018 г. № 543 "Об утверждении положения об обеспечении первичных мер пожарной безопасности в границах города Канска"</t>
  </si>
  <si>
    <t>20.06.2018 - не установ</t>
  </si>
  <si>
    <t>Постановление администрации города Канска Красноярского края от 28.02.2018 г. №172 "Об утверждении порядка расходования средств субвенции на оказание услуг по отлову и содержанию безнадзорных животных".</t>
  </si>
  <si>
    <t>07.03.2018 - не установ</t>
  </si>
  <si>
    <t>15.03.2017 - не установ</t>
  </si>
  <si>
    <t>0502,0505</t>
  </si>
  <si>
    <t>Постановление администрации города Канска от 19.04.2019 г. № 332 "Об утверждении Порядка расходования субвенции, направленной на осуществление государственных полномочий по организации и обеспечению отдыха и оздоровления детей."</t>
  </si>
  <si>
    <t>24.04.2019 - не установ</t>
  </si>
  <si>
    <t>0605</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</si>
  <si>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</si>
  <si>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Закон края от 11.07.2019 года №7-2988 "О наделении органов местного самоуправления муниципальных районов и городских округов государственными полномочиями по организации и осуществлению деятельности по опеке и попечительству в отношении совершеннолетних граждан, а также в сфере патронажа"</t>
  </si>
  <si>
    <t>02.09.2008-не установ</t>
  </si>
  <si>
    <t>Постановление администрации г. Канска Красноярского края от 25.11.2019 г. №1124 "Об утверждении Порядка расходования средств субвенции, направленной на осуществление органами местного самоуправления государственных полномочий по организации и осуществлению деятельности по опеке и попечительству в отношении совершеннолетних граждан, а также в сфере патронажа".</t>
  </si>
  <si>
    <t>27.11.2019 -не установ</t>
  </si>
  <si>
    <t>27.05.2020 -не установ.</t>
  </si>
  <si>
    <t>14.10.2020 - не установ.</t>
  </si>
  <si>
    <t>21.10.2020 - не установ.</t>
  </si>
  <si>
    <t>Субвенции бюджетам муниципальных образований для реализации отдельных государственных полномочий по осуществлению мониторинга состояния и развития лесной промышленности в рамках подпрограммы "Обеспечение реализации государственной программы и прочие мероприятия" государственной программы Красноярского края "Развитие лесного хозяйства"</t>
  </si>
  <si>
    <t>Постановление Правительства Красноярского края от 18.09.2020 №628-п "Об утверждении Порядка предоставления и распределения субсидий бюджетам муниципальных образований края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за исключением обучающихся с ограниченными возможностями здоровья, бесплатным горячим питанием, предусматривающим наличие горячего блюда, не считая горячего напитка".</t>
  </si>
  <si>
    <t>21.09.2020 - не установ</t>
  </si>
  <si>
    <t xml:space="preserve">Решение Канского городского Совета депутатов Красноярского края от 28.08.2017 № 21-97 "О Правилах благоустройства территории муниципального образования город Канск" </t>
  </si>
  <si>
    <t>06.09.2017 - не установ.</t>
  </si>
  <si>
    <t>01.01.2021 - не установ.</t>
  </si>
  <si>
    <t>Постановление администрации города Канска Красноярского края от 16.10.2020 г. № 937 "О лимитах потребления электрической энергии, тепловой энергии и воды".</t>
  </si>
  <si>
    <t>Постановление администрации города Канска от 25.12.2020 №1161 "О предоставлении из бюджета города Канска муниципальным и бюджетным и автономным учреждениям субсидий на цели, не связанные с финансовым обеспечением выполнения муниципального задания на окзание муниципальных услуг (выполнение работ)"</t>
  </si>
  <si>
    <t>30.12.2020 - не установ</t>
  </si>
  <si>
    <t xml:space="preserve">Постановление администрации города Канска от 25.02.2020 № 163 "Об организации трудового воспитания несовершеннолетних граждан" </t>
  </si>
  <si>
    <t>04.03.2020 - не установ</t>
  </si>
  <si>
    <t>Постановление администрации города Канска от 25.12.2020 №1161 "О предоставлении из бюджета города Канска муниципальным и бюджетным и автономным учреждениям субсидий на цели, не связанные с финансовым обеспечением выполнения муниципального задания на окзан</t>
  </si>
  <si>
    <t>13.12.2017 -  не установ</t>
  </si>
  <si>
    <t>Постановление администрации города Канска от 21.06.2018 №554 "Об определении форм участия граждан в обеспечении первичных мер пожарной безопасности, в том числе в деятельности добровольной пожарной охраны на территории города Канска"</t>
  </si>
  <si>
    <t>11.07.2018- не установ</t>
  </si>
  <si>
    <t>Постановление администрации город Канска Красноярского кра от 20.09.2011 №1708 "Об участии населения в обеспечении дорожного движения и охране общественного порядка на территории муниципального образования город Канск"</t>
  </si>
  <si>
    <t>05.10.2011 - не установ</t>
  </si>
  <si>
    <t>31.05.2019 - не установ</t>
  </si>
  <si>
    <t>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t>
  </si>
  <si>
    <r>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t>
    </r>
    <r>
      <rPr>
        <sz val="11"/>
        <color rgb="FFFF0000"/>
        <rFont val="Times New Roman"/>
        <family val="1"/>
        <charset val="204"/>
      </rPr>
      <t xml:space="preserve"> (в части дошкольного образования в  муниципальных дошкольных образовательных организациях и муниципальных общеобразовательных организациях)</t>
    </r>
  </si>
  <si>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обеспечения дополнительного образования детей в муниципальных общеобразовательных организациях)</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</si>
  <si>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</si>
  <si>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 xml:space="preserve"> 0412</t>
  </si>
  <si>
    <t xml:space="preserve"> оказание поддержки социально ориентированным некоммерческим организациям, благотворительной деятельности и добровольчеству волонтерству)</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</si>
  <si>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</si>
  <si>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Постановление администрации города Канска от 22.10.2021 №895 "Об утверждении Порядка расходования субвенции на реализацию отдельных государственных полномочий по осуществлению мониторинга состояния и развития лесной промышленности"</t>
  </si>
  <si>
    <t>Постановление администрации города Канска от 13.10.2021 №864 "Об утверждении порядка расходования средств субсидии из краевого бюджета на поддержку физкультурно-спортивных клубов по месту жительства"</t>
  </si>
  <si>
    <t>20.10.2021 - не установ.</t>
  </si>
  <si>
    <t>Постановление администрации города Канска от 11.10.2021 №844 "Об утверждении порядка расходования средств субсидии из краевого бюджета на обеспечение муниципальных организаций, осуществляющих спортивную подготовку, в соответствии с требованием федеральных стандартов спортивной подготовки".</t>
  </si>
  <si>
    <t>13.10.2021 - не установ.</t>
  </si>
  <si>
    <t>Постановления администрации города Канска от 11.10.2021 №843 "Об утверждении порядка расходования средств субсидии из краевого бюджета на развитие детско-юнешского спорта"</t>
  </si>
  <si>
    <t>27.10.2021 - не установ.</t>
  </si>
  <si>
    <t>Постановление администрации города Канска от 25.02.2021 № 128 "Об утверждении порядка определения объема и условия предоставления из бюджета города Канска муниципальным бюджетным учреждениям физической культуры, спорта и молодежной политики субсидии на иные цели</t>
  </si>
  <si>
    <t>03.03.2021 - не установ.</t>
  </si>
  <si>
    <t>23.07.2021- не установ.</t>
  </si>
  <si>
    <t>Постановление администрации города Канска от 16.12.2021 г. №1136 "Об утверждении Порядка расходования средств субсидии на государственную поддержку отрасли культуры (модернизация библиотек в части комплектования книжных фондов).</t>
  </si>
  <si>
    <t>22.12.2021-не установ</t>
  </si>
  <si>
    <t>02.02.2022- не установ</t>
  </si>
  <si>
    <t>Постановление администрации города Канска от 17.02.2022 №117 "Об организации функционирования единой дежурно-диспетчерской службы города Канска Красноярского края, признания утратившим силу постонавления администрации города Канска от 16.02.2012 №197"</t>
  </si>
  <si>
    <t>17.02.2022 не установ.</t>
  </si>
  <si>
    <t>Постановление администрации города Канска Красноярского края от 16.02.2015 г. №205 "О создании Муниципального казенного учреждения "Централизованная бухгалтерия"</t>
  </si>
  <si>
    <t>Постановление администрации г. Канска от 03.12.2021 г. № 1009 "Об утверждении положения о порядке предоставления субсидии в целях возмещения недополученных доходов, возникающих в связи с применением предельного индекса при оказании коммунальных услуг"</t>
  </si>
  <si>
    <t>08.12.2021 - не устан.</t>
  </si>
  <si>
    <t>Постановление администрации города Канска от 08.06.2021 г. № 500 "Об утверждении административного регламента предоставления муниципальной услуги "Предоставления доступа к оцифрованным изданиям, хранящимся в Муниципальном бюджетном учреждений культуры "Централизованная библиотечная система г. Канска" с учетом соблюдения требований законодательства РФ об авторских и смешаных правах"</t>
  </si>
  <si>
    <t>09.06.2021 - не установ</t>
  </si>
  <si>
    <t>Постановление администрации города Канска от 08.06.2021 г. №501 "Об утверждении административного регламента предоставления муниципальной услуги "Предосталвения доступа к справочно-поисковому аппарату библиотек, базам данных муниципального бюджетного учреждения культуры "Централизованная библиотечная система г. Канска"</t>
  </si>
  <si>
    <t>Решение Канского городского Совета депутатов от 10.03.2021 г. №5-37 "О положении об управлении градостроительства администрации города Канска"</t>
  </si>
  <si>
    <t>01.06.2021 - не установ</t>
  </si>
  <si>
    <t>18.02.2015 не установ</t>
  </si>
  <si>
    <t>содействие развитию малого и среднего предпринимательства</t>
  </si>
  <si>
    <t xml:space="preserve">материально-техническое и финансовое обеспечение деятельности органов местного самоуправления </t>
  </si>
  <si>
    <t>по составлению (изменению) списков кандидатов в присяжные заседатели</t>
  </si>
  <si>
    <t>за счет субвенций, предоставленных из бюджета субъекта Российской Федерации, всего</t>
  </si>
  <si>
    <t>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 а также в сфере патронажа</t>
  </si>
  <si>
    <t>материально-техническое и финансовое обеспечение деятельности органов местного самоуправления</t>
  </si>
  <si>
    <t>обслуживание долговых обязательств в части процентов, пеней и штрафных санкций по бюджетным кредитам, полученным из региональных бюджетов</t>
  </si>
  <si>
    <t>предоставление доплат за выслугу лет к трудовой пенсии муниципальным служащим за счет средств местного бюджета</t>
  </si>
  <si>
    <r>
      <t xml:space="preserve">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t>
    </r>
    <r>
      <rPr>
        <sz val="11"/>
        <color rgb="FFFF0000"/>
        <rFont val="Times New Roman"/>
        <family val="1"/>
        <charset val="204"/>
      </rPr>
      <t>бесплатным горячим питанием</t>
    </r>
    <r>
      <rPr>
        <sz val="11"/>
        <color theme="1"/>
        <rFont val="Times New Roman"/>
        <family val="1"/>
        <charset val="204"/>
      </rPr>
      <t xml:space="preserve">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r>
  </si>
  <si>
    <t>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РФ</t>
  </si>
  <si>
    <t xml:space="preserve">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отходоворганизация сбора, вывоза, утилизации и переработки бытовых и промышленных отходов </t>
  </si>
  <si>
    <t>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организация благоустройства территории городского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</si>
  <si>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Материально-техническое и финансовое обеспечение деятельности органов местного самоуправления</t>
  </si>
  <si>
    <t>на установление подлежащих государственному регулированию цен (тарифов) на товары (услуги) в соответствии с законодательством Российской Федерации (за исключением расходных обязательств, отраженных по иным кодам расходных обязательств)</t>
  </si>
  <si>
    <t>материально-техническоеи финансовое обеспечение деятельности органов местного самоуправления</t>
  </si>
  <si>
    <t xml:space="preserve">материально-техническоеи финансовое обеспечение деятельности органов местного самоуправления  </t>
  </si>
  <si>
    <t xml:space="preserve">материально-техническоеи финансовое обеспечение деятельности органов местного самоуправления   </t>
  </si>
  <si>
    <t>за счет субвенций, предоставленных из бюджета субъекта Российской Федерации</t>
  </si>
  <si>
    <t>Постановление администрации города Канска от 23.12.2021 №1189 "Об утверждении Порядка расходования иного межбюджетного трансферта, предоставленного бюджету города Канска в целях содействия достижению и (или) поощрения достижения наилучших значений показателей эффективности деятельности органов местного самоуправления муниципальных, городских округов и муниципальных районов Красноярского края"</t>
  </si>
  <si>
    <t>Постановление администрации города Канска 894 от 08.08.2022 г. "Об утверждении Порядка расходования средств субсидии на реализацию муниципальных программ, подпрограмм, направленных на реализацию мероприятий в сфере укрепления межнационального и межконфессионального согласия"</t>
  </si>
  <si>
    <t>10.08.2022 - не установ</t>
  </si>
  <si>
    <t>1101, 1103</t>
  </si>
  <si>
    <t>26.10.2022 - не установ.</t>
  </si>
  <si>
    <t>29.12.2021 - не установ.</t>
  </si>
  <si>
    <t>28.12.2022 - не установ.</t>
  </si>
  <si>
    <t xml:space="preserve">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 </t>
  </si>
  <si>
    <t>0107</t>
  </si>
  <si>
    <t>ст.17,  пункт 1, п/пункт 5</t>
  </si>
  <si>
    <t>Закон Красноярского края от 02.10.2003 № 8-1411  "О выборах в органы местного самоуправления в Красноярском крае"</t>
  </si>
  <si>
    <t>ст.5, пункт 1
ст.43, пункт 1</t>
  </si>
  <si>
    <t>08.11.2003 - не установ</t>
  </si>
  <si>
    <t>Федеральный закон от 12.06.2002 № 67-ФЗ "Об основных гарантиях избирательных прав и права на участие в референдуме граждан Российской Федерации"</t>
  </si>
  <si>
    <t>ст.57, пункт 1</t>
  </si>
  <si>
    <t>26.06.2002 - не установ</t>
  </si>
  <si>
    <t>Постановление администрации города Канска от 08.12.2017 №1116 "Об утверждении положения об условиях и порядке предоставления субсидии социально ориентированной некоммерческой организации на финансирование создания и обеспечения деятельности муниципального ресурсного центра поддержки общественных инициатив."</t>
  </si>
  <si>
    <t>Постановление администрации города Канска от 03.11.2022 г. №1255 "Об утверждении порядка использования бюджетных ассигнований резервного фонда администрации города Канска"</t>
  </si>
  <si>
    <t>09.11.2022 - не установ</t>
  </si>
  <si>
    <t>Постановление администрации города Канска от 11.01.2023 № 03 "О муниципальном звене территориальной подсистемы единой государственной системы предупреждения и ликвидации чрезвычайных ситуаций города Канска Красноярского края, признании утратившим силу постановления администрации города Канска от 19.08.2015 г. №1308"</t>
  </si>
  <si>
    <t>11.01.2023 - не установ</t>
  </si>
  <si>
    <t>Постановление администрации города Канска от 07.11.2023 №1325 "Об утверждении порядка по обеспечению отдельных категорий граждан автономными дымовыми пожарными извещателями на территории муниципального образования город Канск"</t>
  </si>
  <si>
    <t>08.11.2023 не установ.</t>
  </si>
  <si>
    <t>поддержка деятельности некоммерческих организаций, за исключением социально ориентированных организаций</t>
  </si>
  <si>
    <t>0310</t>
  </si>
  <si>
    <t>Постановление администрации города Канска от 13.02.2024 №134 "Об утверждении Порядка расходования средств иных межбюджетных трансфертов из краевого бюджета на осуществление расходов, направленных на реализацию мероприятий по поддержке местных инициатив, и представления отчетности об их использовании"</t>
  </si>
  <si>
    <t>14.02.2024 - не установ.</t>
  </si>
  <si>
    <t>Постановление администрации города Канска от 10.04.2024 №541 "Об утверждении Порядка расходования субсидий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</si>
  <si>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Осуществление отдельных государственных полномочий по обеспечению предоставления меры социальной поддержки гражданам, достигшим возраста 21 лет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t>
  </si>
  <si>
    <t>Закон красноярского края от 08.07.2021 №11-5284 "О наделении органов местного самоуправления муниципальных районов, муниципальных округов и городских округов края отдельными государственными полномочиями по обеспечению предоставления мер социальной поддержки гражданам, достигших возраста 21 года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t>
  </si>
  <si>
    <t>Федеральный закон от 21.12.2021 г. № 414-ФЗ "Об общих принципах организации публичной власти субъектов Российской Федерации"</t>
  </si>
  <si>
    <t>ст.44</t>
  </si>
  <si>
    <t>ст.44, п.86</t>
  </si>
  <si>
    <t>21.12.2021 - не установ</t>
  </si>
  <si>
    <t>Закон Красноярского края от 08.07.2021 №11-5410 "О наделении органов местного самоуправления муниципальных районов и городских округов края отдельными государственными полномочиями по осуществлению мониторинга состояния и развитие лесной промышленности"</t>
  </si>
  <si>
    <t>27.07.2021 - не установ</t>
  </si>
  <si>
    <t>ст.44, п.55</t>
  </si>
  <si>
    <t>ст.44, п.56</t>
  </si>
  <si>
    <t>ст.44, п.34</t>
  </si>
  <si>
    <t>ст.44, п.50</t>
  </si>
  <si>
    <t>ст.44, п.29</t>
  </si>
  <si>
    <t>ст.44, п.27</t>
  </si>
  <si>
    <t xml:space="preserve">ст.16, пункт 1, п/пункт 1
</t>
  </si>
  <si>
    <t>ст.44, п.143</t>
  </si>
  <si>
    <t>ст.16, пункт 1, п/пункт 1</t>
  </si>
  <si>
    <t>17.04.2024 - не установ.</t>
  </si>
  <si>
    <t>ст.44, п. 57</t>
  </si>
  <si>
    <t>ст.44, п.27,50</t>
  </si>
  <si>
    <t>Постановление администрации города Канска от 27.07.2017 г. № 656 "О внесении изменений в постановление администрации г. Канска от 20.03.2015 №397"</t>
  </si>
  <si>
    <t>Постановление администрации города Канска Красноярского края от 31.05.2019 № 492 "Об утверждении порядка расходования субсидии, предоставляемой бюджету города Канска на строительство жилья помещений, выплату возмещения собственникам жилых помещений за изымаемое жилое помещение для переселения граждан, проживающих в жилых домах муниципальных образований, признанных в установленном порядке аварийными и подлежащими сносу или реконструкции, а также на снос таких домов после расселения граждан"</t>
  </si>
  <si>
    <t>Постановление администрации города Канска Красноярского края от 31.01.2017 г. № 66 "Об утверждении Порядка предоставления субсидии из бюджета города юридическим лицам (за исключением государственных (муниципальных) учреждений), индивидуальным предпринимателям, выполняющим перевозки пассажиров по маршрутам регулярных перевозок в соответствии с программой пассажирских перевозок , субсидируемых за счет средств муниципального образования город Канск"</t>
  </si>
  <si>
    <t>Постановление администрации города Канска от 24.10.2017 № 951 "Об утверждении Порядка предоставления и расходования средств субсидии из краевого бюджета на финансирование создания и обеспечения деятельности муниципального ресурсного центра поддержки общественных инициатив"</t>
  </si>
  <si>
    <t>Постановление администрации города Канска от 10.04.2017 № 315 "Об утверждении Положения о порядке определения объема и предоставления субсидий социально ориентированным некоммерческим организациям, не являющимся государственными (муниципальными) учреждения на реализацию социальных проектов на основании конкурсного отбора проектов."</t>
  </si>
  <si>
    <t>Решение Канского городского Совета депутатов Красноярского края от 16.11.2012 № 43-223 "О Положении об отделе физической культуры, спорта и молодежной политики администрации города Канска"</t>
  </si>
  <si>
    <t>Постановление администрации города Канска от 28.01.2022 № 56 "Об утверждении Порядка расходования средств субсидии на комплектования книжных фондов библиотек"</t>
  </si>
  <si>
    <t xml:space="preserve">Постановление администрации г. Канска Красноярского края от 14.10.2020 N 929
"Об утверждении Порядка расходования иного межбюджетного трансферта на выплату ежемесячного денежного вознаграждения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основного общего и среднего общего образования, в том числе адаптированные основные общеобразовательные программы"
</t>
  </si>
  <si>
    <t xml:space="preserve">Постановление администрации г. Канска Красноярского края от 09.10.2020 N 915
"Об утверждении Порядка организации бесплатных перевозок обучающихся в муниципальных образовательных организациях, реализующих основные общеобразовательные программы"
</t>
  </si>
  <si>
    <t xml:space="preserve">Постановление администрации г. Канска Красноярского края от 20.03.2015 N 397 
"Об установлении и взимании родительской платы за присмотр и уход за детьми в образовательных организациях города Канска, реализующих образовательную программу дошкольного образования, и обращении за получением компенсации родителями (законными представителями)"
</t>
  </si>
  <si>
    <t>0702, 0709</t>
  </si>
  <si>
    <t>Решение Канского городского Совета депутатов от 28.02.2007 г. № 29-295 Реламент Канского городского Совета депутатов.</t>
  </si>
  <si>
    <t>14.03.2007 - не установ</t>
  </si>
  <si>
    <t>0309,0310</t>
  </si>
  <si>
    <t>0412</t>
  </si>
  <si>
    <t>организация в соответствии с Федеральным законом от 24 июля 2007 г. № 221-ФЗ «О кадастровой деятельности» выполнения (участие в выполнении)  комплексных кадастровых работ и утверждение карты-плана территории;</t>
  </si>
  <si>
    <t>0701, 0702</t>
  </si>
  <si>
    <t>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</si>
  <si>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Постановление администрации г. Канска Красноярского края от 23.12.2022 N 1518 
"Об утверждении Порядка расходования иных межбюджетных трансфертов на финансовое обеспечение (возмещение) расходов, связанных с предоставлением мер социальной поддержки в сфере дошкольного и общего образования детям из семей лиц, принимающих участие в специальной военной операции"</t>
  </si>
  <si>
    <t>ч.3 ст.48</t>
  </si>
  <si>
    <t xml:space="preserve">Указом Губернатора Красноярского края от 25.10.2022 N 317-уг "О социально-экономических мерах поддержки лиц, принимающих участие в специальной военной операции, и членов их семей"
</t>
  </si>
  <si>
    <t>Постановление администрации города Канска от 11.04.2025 г. №469 "Об утверждении Порядка предоставления субсидий субъектам малого и среднего предпринимательства на реализацию проектов в приорететных отраслях"</t>
  </si>
  <si>
    <t>Постановление администрации города Канска от 30.06.2025 г. №851 "Об утверждении Порядка расходования субсидии на оснащение спасательными постами мест отдыха населения у водных объектов города Канска"</t>
  </si>
  <si>
    <t>02.07.2025 не установ.</t>
  </si>
  <si>
    <t>Администрация Амонашенского сельсовета Канского района Красноярского края</t>
  </si>
  <si>
    <t>Администрация Анцирского сельсовета Канского района Красноярского края</t>
  </si>
  <si>
    <t>Администрация Астафьевского сельсовета Канского района Красноярского края</t>
  </si>
  <si>
    <t xml:space="preserve">Администрация Большеуринского сельсовета Канского района Красноярского края </t>
  </si>
  <si>
    <t>Администрация Браженского сельсовета Канского района Красноярского края</t>
  </si>
  <si>
    <t>Администрация Верх-Амонашенского сельсовета Канского района Красноярского края</t>
  </si>
  <si>
    <t>Администрация Краснокурышенского сельсовета Канского района Красноярского края</t>
  </si>
  <si>
    <t xml:space="preserve">Администрация Мокрушенского сельсовета Канского района Красноярского края </t>
  </si>
  <si>
    <t xml:space="preserve">Администрация Рудянского сельсовета Канского района Красноярского края </t>
  </si>
  <si>
    <t>Администрация Сотниковского сельсовета Канского района Красноярского края</t>
  </si>
  <si>
    <t xml:space="preserve">Администрация Таеженского сельсовета Канского района Красноярского края </t>
  </si>
  <si>
    <t xml:space="preserve">Администрация Терского сельсовета Канского района Красноярского края </t>
  </si>
  <si>
    <t>Администрация Филимоновского сельсовета Канского района Красноярского края</t>
  </si>
  <si>
    <t xml:space="preserve">Администрация Чечеульского сельсовета Канского района Красноярского края </t>
  </si>
  <si>
    <t>Муниципальное казенное учреждение "Финансовое управление администрации Канского района"</t>
  </si>
  <si>
    <t>Администрации Канского района Красноярского края</t>
  </si>
  <si>
    <t>Муниципальное казенное учреждение "Управление образования администрации Канского района Красноярского края"</t>
  </si>
  <si>
    <t xml:space="preserve">Администрация города Канска Красноярского края </t>
  </si>
  <si>
    <t xml:space="preserve">Комитет по управлению муниципальным имуществом города Канска </t>
  </si>
  <si>
    <t>Отдел физической культуры, спорта и молодежной политики администрации г. Канска</t>
  </si>
  <si>
    <t xml:space="preserve">Управление градостроительства администрации города Канска </t>
  </si>
  <si>
    <t xml:space="preserve">Администрация Канского муниципального округа </t>
  </si>
  <si>
    <t>0501, 1004</t>
  </si>
  <si>
    <t>0314</t>
  </si>
  <si>
    <t xml:space="preserve"> 0310</t>
  </si>
  <si>
    <t>0309</t>
  </si>
  <si>
    <t xml:space="preserve">Осуществление воинского учета на территориях, на которых отсутствуют структурные подразделения военных комиссариатов
</t>
  </si>
  <si>
    <t>0203</t>
  </si>
  <si>
    <t>0405</t>
  </si>
  <si>
    <t>субвенции бюджетам муниципальных образований на выполнение отдельных государственных полномочий по решению вопросов поддержки сельскохозяйственного производства</t>
  </si>
  <si>
    <t xml:space="preserve">Комитет по управлению муниципальным имуществом Канского муниципального округа </t>
  </si>
  <si>
    <t>Финансовое управление администрации Канского муниципального округа</t>
  </si>
  <si>
    <t>Х</t>
  </si>
  <si>
    <t>х</t>
  </si>
  <si>
    <t xml:space="preserve">Муниципальное казенное учреждение "Управление по делам гражданской обороны и чрезвычайным ситуациям администрации Канского муниципального округа" </t>
  </si>
  <si>
    <t xml:space="preserve">Управление строительства и жилищно-коммунального хозяйства  администрации Канского муниципального округа  </t>
  </si>
  <si>
    <t>Отдел физической культуры и  спорта  администрации Канского муниципального округа</t>
  </si>
  <si>
    <t xml:space="preserve">Управление по культуре и туризму администрации Канского муниципального округа </t>
  </si>
  <si>
    <t>Управление градостроительтва администрации Канского муниципального округа</t>
  </si>
  <si>
    <t xml:space="preserve">Канский окружной Совет депутатов </t>
  </si>
  <si>
    <t>Счетная палата Канского муниципального округа Красноярского края</t>
  </si>
  <si>
    <t xml:space="preserve">Отдел молодежной политики Канского муниципального округа </t>
  </si>
  <si>
    <t>0113, 0707</t>
  </si>
  <si>
    <t>Администрация Георгиевского сельсовета Канского района Красноярского края</t>
  </si>
  <si>
    <t>Устав от 24.10.2000 № 5 "Устав Амонашенского сельсовета Канского района Красноярского края "</t>
  </si>
  <si>
    <t>24.10.2000  - не установ</t>
  </si>
  <si>
    <t>Устав от 14.02.2000 № 16 "Устав Анцирского сельсовета Канского района Красноярского края"</t>
  </si>
  <si>
    <t>14.02.2000  - не установ</t>
  </si>
  <si>
    <t>Устав от 19.11.2001 № 10-4 "Устав Астафьевского сельсовета Канского района Красноярского края"</t>
  </si>
  <si>
    <t>19.11.2001  - не установ</t>
  </si>
  <si>
    <t>Устав от 26.03.2001 № 7 "Устав Болшеуринского сельсовета Канского района Красноярского края"</t>
  </si>
  <si>
    <t>26.03.2001 - не установ</t>
  </si>
  <si>
    <t>Устав от 22.02.2000 № 1-13 "Устав Браженского сельсовета Канского района Красноярского края""</t>
  </si>
  <si>
    <t>22.02.2000  - не установ</t>
  </si>
  <si>
    <t>Устав от 05.10.2000 № 8/2 "Устав Верхамонашенского сельсовета Канского района Красноярского края"</t>
  </si>
  <si>
    <t>05.10.2000  - не установ</t>
  </si>
  <si>
    <t>Устав от 11.12.1998 № 30 "Устав Георгиевского сельсовета Канского района Красноярского края"</t>
  </si>
  <si>
    <t>11.12.1998  - не установ</t>
  </si>
  <si>
    <t>20.01.2000  - не установ</t>
  </si>
  <si>
    <t>Устав от 20.01.2000 № 5 "Устав Краснокурышинского сельсовета Канского района Красноярского края"</t>
  </si>
  <si>
    <t>Устав от 29.03.2000 № 12-1 "Устав Мокрушенского сельсовета Канского района Красноярского края"</t>
  </si>
  <si>
    <t>29.03.2000  - не установ</t>
  </si>
  <si>
    <t>Устав от 13.03.2000 № 7 "Устав Рудянского сельсовета Канского района Красноярского края"</t>
  </si>
  <si>
    <t>13.03.2000  - не установ</t>
  </si>
  <si>
    <t>Устав от 20.11.1998 № 3 "УставСотниковского сельсовета Канского района Красноярского края"</t>
  </si>
  <si>
    <t>20.11.1998- не установ</t>
  </si>
  <si>
    <t>Устав от 19.05.2000 № 39 "Устав Таеженского сельсовета Канского района Красноярского края"</t>
  </si>
  <si>
    <t>19.05.2000  - не установ</t>
  </si>
  <si>
    <t>Устав от 25.12.2000 № 15 "Устав Терского сельсовета Канского района Красноярского края"</t>
  </si>
  <si>
    <t>25.12.2000  - не установ</t>
  </si>
  <si>
    <t>Устав от 20.10.1999 № 33 "Устав Филимоновского сельсовета канского района Красноярского края"</t>
  </si>
  <si>
    <t>20.10.1999  - не установ</t>
  </si>
  <si>
    <t>Устав от 08.09.2000 № 7 "Устав Чечеульского сельсовета Канского района Красноярского края"</t>
  </si>
  <si>
    <t>08.09.2000  - не установ</t>
  </si>
  <si>
    <t>Устав от 08.12.2011 № 14-62 "Устав Канского района Красноярского края"</t>
  </si>
  <si>
    <t>26.12.2011  - не установ</t>
  </si>
  <si>
    <t>Решение Канского районого Совета депутатов Красноярского края от 17.05.2018 г. №19-128 "Об утверждении Положения о муниципальном казенном учреждении "Управление образования администрации Канского района Красноярского края"</t>
  </si>
  <si>
    <t>18.05.2018 - не установ</t>
  </si>
  <si>
    <t>Решение Канского районого Совета депутов Красноярского края от 18.11.2011 №13-60 "Об утверждении Положения о муниципальном казенном учреждении "Финансовое управление администрации Канского района"</t>
  </si>
  <si>
    <t xml:space="preserve">ст. в целом </t>
  </si>
  <si>
    <t>обеспечение проживающих в муниципальном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</si>
  <si>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 xml:space="preserve">участие в предупреждении и ликвидации последствий чрезвычайных ситуаций в границах муниципального округа </t>
  </si>
  <si>
    <t xml:space="preserve">обеспечение первичных мер пожарной безопасности в границах муниципального округа </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</si>
  <si>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полномочий органов местного самоуправления муниципального округа по решению вопросов местного значения муниципального округа, всего</t>
  </si>
  <si>
    <t>10701, 10702</t>
  </si>
  <si>
    <t>10701,10702</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</si>
  <si>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</si>
  <si>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отдельных государственных полномочий, переданных органами гос.власти РФ и (или) орган гос. власти субъекта РФ</t>
  </si>
  <si>
    <t>организация архивного дела в субъекте Российской Федерации</t>
  </si>
  <si>
    <t>11301, 11302</t>
  </si>
  <si>
    <t xml:space="preserve">владение, пользование и распоряжение имуществом, находящимся в муниципальной собственности муниципального округа </t>
  </si>
  <si>
    <t>составление и рассмотрение проекта бюджета муниципального округа, утверждение и исполнение бюджета муниципального округа, осуществление контроля за его исполнением, составление и утверждение отчета об исполнении бюджета муниципального округа</t>
  </si>
  <si>
    <t>10622, 10623, 10624,  10625, 10626</t>
  </si>
  <si>
    <t>11501, 11502</t>
  </si>
  <si>
    <r>
      <t xml:space="preserve">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t>
    </r>
    <r>
      <rPr>
        <sz val="11"/>
        <color rgb="FFFF0000"/>
        <rFont val="Times New Roman"/>
        <family val="1"/>
        <charset val="204"/>
      </rPr>
      <t>(в части начального общего, основного общего, среднего общего образования в муниципальных общеобразовательных организациях в городской, сельской местности)</t>
    </r>
  </si>
  <si>
    <t>организация в границах муниципального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</si>
  <si>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дорожная деятельность в отношении автомобильных дорог местного значения в границах муниципального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муниципального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</si>
  <si>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 xml:space="preserve">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t>
  </si>
  <si>
    <t xml:space="preserve">создание условий для массового отдыха жителей муниципального округа и организация обустройства мест массового отдыха населения </t>
  </si>
  <si>
    <t>10641, 10642</t>
  </si>
  <si>
    <t>обеспечение условий для развития на территории муниципального округа физической культуры, школьного спорта и массового спорта</t>
  </si>
  <si>
    <t>организация проведения официальных физкультурно-оздоровительных и спортивных мероприятий муниципального округа</t>
  </si>
  <si>
    <t>организация библиотечного обслуживания населения, комплектование и обеспечение сохранности библиотечных фондов библиотек муниципального округа</t>
  </si>
  <si>
    <t xml:space="preserve">создание условий для организации досуга и обеспечения жителей муниципального округа услугами организаций культуры </t>
  </si>
  <si>
    <t xml:space="preserve">организация благоустройства территории муниципального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t>
  </si>
  <si>
    <t xml:space="preserve">утверждение генеральных планов муниципального округа, правил землепользования и застройки, утверждение подготовленной на основе генеральных планов муниципального округа документации по планировке территории, выдача градостроительного плана земельного участка, расположенного в границах муниципального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муниципального округа, утверждение местных нормативов градостроительного проектирования муниципального округа, ведение информационной системы обеспечения градостроительной деятельности, осуществляемой на территории муниципального округа, резервирование земель и изъятие земельных участков в границах муниципального округа для муниципальных нужд, осуществление муниципального земельного контроля в границах муниципального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
</t>
  </si>
  <si>
    <t>утверждение схемы размещения рекламных конструкций, выдача разрешений на установку и эксплуатацию рекламных конструкций на территории муниципального округа, аннулирование таких разрешений, выдача предписаний о демонтаже самовольно установленных рекламных конструкций на территории городского округа, осуществляемые в соответствии с Федеральным законом от 13 марта 2006 г. № 38-ФЗ «О рекламе»</t>
  </si>
  <si>
    <t xml:space="preserve">организация и осуществление мероприятий по работе с детьми и молодежью,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муниципальном округе
</t>
  </si>
  <si>
    <t xml:space="preserve">Федеральный закон от 28.03.1998 N 53-ФЗ  "О воинской обязанности и военной службе" </t>
  </si>
  <si>
    <t>02.04.1998 - не установ</t>
  </si>
  <si>
    <t>разд 1 ст.1; п. 6,7</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</si>
  <si>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округа</t>
  </si>
  <si>
    <t>01.01.2009 - 01.01.2027</t>
  </si>
  <si>
    <t xml:space="preserve">Решение Канского окружного Совета депутатов № 4-34 от 17.11.2025 г. "О положении о Контрольно-счетной палате Канского муниципального округа" </t>
  </si>
  <si>
    <t>19.11.2025 - не установ</t>
  </si>
  <si>
    <t>ст.44, п.125</t>
  </si>
  <si>
    <t>Устав от 14.10.2025 № 2-10 "О порядке учета предложений по проекту Устава Канского муниципального округа Красноярского края, проекту решения о внесении изменений и дополнений в Устав Канского муниципального округа Красноярского края и участия нраждан в его обсуждении"</t>
  </si>
  <si>
    <t>15.10.2025  - не установ</t>
  </si>
  <si>
    <t>Расходные обязательства, возникшие в результате принятия нормативных правовых актов муниципального округа, заключения договоров (соглашений)</t>
  </si>
  <si>
    <t>Управление образование администрации Канского муниципального округа</t>
  </si>
  <si>
    <t>Закон Красноярского края от 15.05.2025 № 9-3914 "О территориальной организации местного самоуправления в Красноярском крае"</t>
  </si>
  <si>
    <t>ст.16,30,31,33,34</t>
  </si>
  <si>
    <t>21.05.2025 -</t>
  </si>
  <si>
    <t xml:space="preserve">ст.17, пункт 1  </t>
  </si>
  <si>
    <t>0505,     0804</t>
  </si>
  <si>
    <t>Управление строительства и жилищно-коммунльного хозяйства администрации города Канска</t>
  </si>
  <si>
    <t>Канский городской Совет депутатов</t>
  </si>
  <si>
    <t>0103</t>
  </si>
  <si>
    <t>Контрольно-счетная комиссия города Канска</t>
  </si>
  <si>
    <t>разработка и осуществление мер, направленных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муниципального округа, реализацию прав коренных малочисленных народов и других национальных меньшинств, обеспечение социальной и культурной адаптации мигрантов, профилактику межнациональных (межэтнических) конфликтов</t>
  </si>
  <si>
    <t xml:space="preserve"> Реестр  расходных обязательств Канского муниципального округа на 2026 год и плановый период 2027-2029 годы.</t>
  </si>
  <si>
    <t>ст.44, п.15</t>
  </si>
  <si>
    <t xml:space="preserve">Постановление Администрации Канского муниципального округа от 31.03.2026 № 729 
"Об утверждении Порядка расходования иного межбюджетного трансферта из бюджета Красноярского края бюджету Канского муниципального округа  за содействие развитию налогового потенциала"
</t>
  </si>
  <si>
    <t>Постановление администрации Канского муниципального округа от 31.03.2026 №728 "Об утверждении Порядка расходования средств субсидии из краевого бюджета на осуществление (возмещение) расходов, направленных на развитие и повышение качества работы муниципальных учреждений, и предоставления отчетности об их использовании"</t>
  </si>
  <si>
    <t>Постановление администрации Канского муниципального округа от 29.01.2026 №81 "Об утверждении Порядка осуществления государственных полномочий по обеспечению предоставления мер социальной поддержки гражданам, достигшим возраста 21 года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t>
  </si>
  <si>
    <t xml:space="preserve">Решение Канского окружного Совета депутатов от 09.12.2025 г. № 5-42
"О Положении Управления образования Администрации Канского муниципального округа"
</t>
  </si>
  <si>
    <t>10.12.2025 - не установ</t>
  </si>
  <si>
    <t>Решение Канского городского Совета депутатов от 15.03.2012 г. №31-170 "О положении о Контрольно-счетной комиссии города Канска"</t>
  </si>
  <si>
    <t>21.03.2012 - не установ</t>
  </si>
  <si>
    <t>Постановление администрации Канского муниципального округа от 16.04.2026 г. № 934 "Об утверждении Порядка расходования иного межбюджетного трансферта из бюджета Красноярского края бюджету  Канского муниципального округа на оснащение предметных кабинетов общеобразовательных организаций средствами обучения и воспитания"</t>
  </si>
  <si>
    <t xml:space="preserve">Постановление администрации г. Канска Красноярского края от 16.06.2023 N 732
"Об утверждении Порядка предоставления субсидии юридическим лицам, индивидуальным предпринимателям, физическим лицам - производителям товаров, работ, услуг на оплату соглашения о финансовом обеспечении затрат, связанных с оказанием муниципальных услуг в социальной сфере в соответствии с социальным сертификатом"
</t>
  </si>
  <si>
    <t>21.06.2023 - не установ</t>
  </si>
  <si>
    <t>Решение Канского окружного Совета депутатов Красноярского края от 14.10.2025 г. № 2-8 "Об утверждении Реламента Канского окружного Совета депутатов Красноярского края".</t>
  </si>
  <si>
    <t>16.10.2025 - не установ</t>
  </si>
  <si>
    <t>Соглашение о предоставлении субсидии из бюджета РФ местному бюджету на предоставление социальных выплат молодым семьям на приобретение (строительство) жилья от 21.01.2026 г. №04521000-1-2026-002</t>
  </si>
  <si>
    <t>21.01.2026 -31.12.2026</t>
  </si>
  <si>
    <t>ст.17, пункт 1   ст.16, пункт 1, п/пункт 6</t>
  </si>
  <si>
    <t>04.03.2026 - не установ</t>
  </si>
  <si>
    <t>Постановление администрации Канского муниципального округа от 02.03.2026 № 412 "Об утверждении Порядка расходования субсидии на предоставление социальных выплат молодым семьям на приобретение (строительство) жилья в рамках подпрограммы "Обеспечение6 жильем молодых семей" муниципальной программы Канского муниципального округа "Обеспечение доступным и комфортным жильем жителей округа"</t>
  </si>
  <si>
    <t xml:space="preserve">ст.17, пункт 1  ст. 16 пункт 1 п/пункт 10 </t>
  </si>
  <si>
    <t>ст.17, пункт 1  ст.16, пункт 1, п/пункт 7.1</t>
  </si>
  <si>
    <t xml:space="preserve">ст.17, пункт 1 ст.16, пункт 1, п/пункт 22 </t>
  </si>
  <si>
    <t xml:space="preserve">ст.17, пункт 1  ст. 16 пункт 1 п/пункт 33 </t>
  </si>
  <si>
    <t>ст.17, пункт 1  ст.16, пункт 1, п/пункт 37</t>
  </si>
  <si>
    <t>ст.44 пункт 55</t>
  </si>
  <si>
    <t>ст.17, пункт 1  ст.16 пункт 1, п/пункт 3</t>
  </si>
  <si>
    <t xml:space="preserve">Решение Канского окружного Совета депутатов Красноярского края от 09.12.2025 N 5-43
"Об учреждении Комитета по управлению муниципальным имуществом Администрации Канского муниципального округа"
</t>
  </si>
  <si>
    <t xml:space="preserve">Решение Канского окружного Совета депутатов Красноярского края от 17.11.2025 N 4-30
"О принятии Устава муниципального образования Канский муниципальный округ Красноярского края"
</t>
  </si>
  <si>
    <t>ст.17, пункт 1  ст.16, пункт 1, п/пункт 6</t>
  </si>
  <si>
    <t>ст.17, пункт 1  ст.16, пункт 1, п/пункт 26</t>
  </si>
  <si>
    <t>0103, 0104</t>
  </si>
  <si>
    <t>18.02.2026 - не установ.</t>
  </si>
  <si>
    <t xml:space="preserve">Постановление Администрации Канского муниципального округа Красноярского края от 12.02.2026 № 200 "Об осуществлении государственных полномочий по обеспечению жилыми помещениями детей-сирот и детей, оставшихся без попечения родителей, лиц из числа детей-сирот и детей, оставшихся без попечения родителей".
</t>
  </si>
  <si>
    <t>01.01.2009 - 01.01.2028</t>
  </si>
  <si>
    <t>01.01.2026 - 31.12.2026</t>
  </si>
  <si>
    <t>Соглашение  о предоставлении субсидии бюджету Канского муниципального округа Красноярского края из краевого бюджета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развития социального предпринимательства в 2026 году от 17.03.2026 г. №12-1/2026</t>
  </si>
  <si>
    <t>Решение Канского окружного Совета депутатов Красноярского края от 29.01.2026 № 8-126 "О Порядке предоставления муниципальному служащему права на пенсию за выслугу лет за счет средств бюджета муниципального образования Канского муниципального округа"</t>
  </si>
  <si>
    <t>Постановление Администрации Канского муниципального округа Красноярского края  от 23.01.2026 №41 "О возложении полномочий по назначению, перерасчету и выплате пенсии за выслугу лет лицам, замещавшим должности муниципальной службы в городе Канске, Канском районе, Канском муниципальном округе"</t>
  </si>
  <si>
    <t>Постановление Администрации Канского муниципального округа Красноярского края от 06.02.2026 № 140 Об утверждении порядка расходования субвенции, направленной  на осуществление органами местного самоуправления переданных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t>
  </si>
  <si>
    <t>06.02.2026 - не установ</t>
  </si>
  <si>
    <t>29.01.2026 не установ.</t>
  </si>
  <si>
    <t>30.01.2026- не установ</t>
  </si>
  <si>
    <t>30.01.2026 - не установ</t>
  </si>
  <si>
    <t>Решение Канского окружного Совета депутатов Красноярского края от 09.12.2025 № 5-39 "Об утверждении Финансовом управлении Администрации Канского муниципального округа"</t>
  </si>
  <si>
    <t>11.12.2025 - не установ</t>
  </si>
  <si>
    <t>ст.17 п.1 п.1</t>
  </si>
  <si>
    <t>ст.17 п1. пп1</t>
  </si>
  <si>
    <t>ст.17 п1.пп1</t>
  </si>
  <si>
    <t>ст.17 п.1 пп1</t>
  </si>
  <si>
    <t>ст.17 п1. п1</t>
  </si>
  <si>
    <t>ст. 17 п.1 п.1</t>
  </si>
  <si>
    <t>ст.17 п.1 п1</t>
  </si>
  <si>
    <t xml:space="preserve">Федеральный закон от 20.03.2025 № 33-ФЗ "Об общих принципах организации местного самоуправления в единой системе публичной власти" </t>
  </si>
  <si>
    <t>19.06.2025 - не установ</t>
  </si>
  <si>
    <t xml:space="preserve">ст.17, пункт 1 пп 1  </t>
  </si>
  <si>
    <t>01.01.2012  - не установ</t>
  </si>
  <si>
    <t>Постановление администрации Канского муниципального округа от 28.04.2026 № 1069  "Об утверждении Порядка предоставления грантовой поддержки субъектам малого и среднего предпринимательства на начало ведения предпринимательской деятельности"</t>
  </si>
  <si>
    <t>16.04.2025- не установ</t>
  </si>
  <si>
    <t>Постановление администрации Канского муниципального округа от 13.05.2026 № 1186 "Об утверждении Порядка предоставления субсидий в целях реализации инвестиционных проектов субъектами малого и среднего предпринимательства в приоритетных отраслях".</t>
  </si>
  <si>
    <t>01.01.2026-31.12.2026</t>
  </si>
  <si>
    <t>Соглашение  о предоставлении субсидии бюджету Канского муниципального округа Красноярского края из краевого бюджета на реализацию муниципальных программ развития субъектов малого и среднего предпринимательства в целях реализации инвестиционных проектов субъектами малого и среднего предпринимательства в приоритетных отраслях в 2026 году от 17.03.2026 №12-1/2026</t>
  </si>
  <si>
    <t>Решение Канского окружного совета депутатов от 09.12.2025 г. № 5-41 "Об учреждении управления строительства и жилищно-коммунального хозяйства Администрации Канского муниципального округа"</t>
  </si>
  <si>
    <t>10.12.2025- не установ</t>
  </si>
  <si>
    <t>31.03.2026 -не установ.</t>
  </si>
  <si>
    <t>23.01.2026-31.12.2026</t>
  </si>
  <si>
    <t>Соглашение о предоставлении субсидии из бюджета субъекта РФ местному бюджету от 23.01.2026 г. № 04521000-1-2026-005</t>
  </si>
  <si>
    <t>31.03.2026 - не установ</t>
  </si>
  <si>
    <t>Решение Канского окружного Совета депутатов Красноярского края от 09.12.2025 № 5-45 "Об учреждении Отдела физической культуры и спорта Администрации Канского муниципального округа"</t>
  </si>
  <si>
    <t>10.12.2025 не установ</t>
  </si>
  <si>
    <t>Решение Канского окружного Совета депутатов Красноярского края от 09.12.2025 № 5-44 "Об учреждении Управления по культуре и туризму Администрации Канского муниципального округа"</t>
  </si>
  <si>
    <t>Решение Канского окружного Совета депутатов Красноярского края от 09.12.2025 г. № 5-40 "Об учреждении Управления градостроительства Администрации Канского муниципального округа"</t>
  </si>
  <si>
    <t>10.12.2026 - не установ</t>
  </si>
  <si>
    <t>Решение Канского окружного Совета депутатов Красноярского края от 09.12.2025 № 5-46 "Об учреждении Отдела молодежной политики Администрации Канского муниципального округа"</t>
  </si>
  <si>
    <t>Постановление Администрации Канского района № 735-пг от 28.09.2011 Устав МКУ "ОКС и ДМ" Канского района</t>
  </si>
  <si>
    <t>28.09.2011  - не установ</t>
  </si>
  <si>
    <t>Постановление Администрации Канского района № 968-пг от 14.12.2011 г. Устав МКУ "УС ЖКХ и ООПС" Канского района</t>
  </si>
  <si>
    <t>0505,0603</t>
  </si>
  <si>
    <t>06.10.2003 - 01.01.2028</t>
  </si>
  <si>
    <t>№  12-207  от 14.07.2026</t>
  </si>
  <si>
    <t>Постановление Администрации Канского муниципального округа Красноярского края от 11.03.2026 №469 "О муниципальном звене территориальной подсистемы предупреждения и ликвидации чрезвычайных ситуаций Канского муниципального округа Красноярского края"</t>
  </si>
  <si>
    <t>11.03.2026 - не установ.</t>
  </si>
  <si>
    <t>Постановление Администрации Канского муниципального округа Красноярского края от 31.03.2026 № 715 "Об организации функционирования единой дежурно-диспетчерской службы Канского муниципального округа Красноярского края"</t>
  </si>
  <si>
    <t>31.03.2026 - не установ.</t>
  </si>
  <si>
    <t>11.12.2025 - не установ.</t>
  </si>
  <si>
    <t xml:space="preserve">Постановление Администрации Кагского муниципального округа Красноярского края от 12.03.2026 №474 "об утверждении Положения о муниципальной системы оповещения населения Канского муниципального округа Красноярского края"  </t>
  </si>
  <si>
    <t>12.03.2026 - не установ.</t>
  </si>
  <si>
    <t>Постановление Администрации Канского муниципального округа Красноярского краяот 23.03.2026 № 625 "Об утверждении форм участия граждан в обеспечении первичных мер пожарной безопасности, в том числе в деятельности добровольной пожарной охраны на территории Канского муниципального округа"</t>
  </si>
  <si>
    <t>25.03.2026 - не установ.</t>
  </si>
  <si>
    <t>Постановление Администрации Канского муниципального округа Красноярского края от 23.03.2026 №629 "Об обеспечении первичных мер пожарной безопасности в границах Канского муниципального округа Красноярского края"</t>
  </si>
  <si>
    <t>01.04.2026 - не установ</t>
  </si>
  <si>
    <t>01.04.2026 -не установ.</t>
  </si>
  <si>
    <t xml:space="preserve">Постановление Администрации Канского муниципального округа от 22.05.2026 г. №1304
"Об утверждении Порядка расходования субсидии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
</t>
  </si>
  <si>
    <t>27.05.2026 - не установ.</t>
  </si>
  <si>
    <t>Постановление Администрации Канского муниципального округа от 16.06.2026 № 1551  "Об утверждении Порядка расходования субсидии на увеличение охвата детей, обучающихся по дополнительным общеразвивающим программам"</t>
  </si>
  <si>
    <t>17.06.2026 - не установ.</t>
  </si>
  <si>
    <t xml:space="preserve">Постановление Администрации Канского муниципального округа Красноярского края от 18.05.2026 N 1212
"Об утверждении Порядка расходования субсидии на приведение зданий и сооружений организаций, реализующих образовательные программы дошкольного образования, в соответствие с требованиями законодательства"
</t>
  </si>
  <si>
    <t>20.05.2026 - не установ.</t>
  </si>
  <si>
    <t xml:space="preserve">ПостановлениеАдминистрации Канского муниципального округа Красноярского края от 18.05.2026 N1215
"Об утверждении Порядка расходования субсидии на приведение зданий и сооружений общеобразовательных организаций в соответствие с требованиями законодательства"
</t>
  </si>
  <si>
    <t>Постановление Администрации Канского муниципального округа от 22.05.2026 №1303 "Об утверждении Порядка расходованиясубсидии на создание условий для предоставления горячегопитания обучающимся общеобразовательных организаций"</t>
  </si>
  <si>
    <t xml:space="preserve">Постановление Администрации Канского муниципального округа от 18.05.2026 №1214 "Об утверждении Порядка расходования субсидии на проведение реконструкции или капитального ремонта зданий муниципальных общеобразовательных организаций Красноярского края, находящихся в аварийном состоянии" </t>
  </si>
  <si>
    <t>23.04.2026 - не установ.</t>
  </si>
  <si>
    <t>Постановление Администрации Канского муниципального округа от 26.05.2026 №1332 "Об утверждении Порядка предоставления и распределения субсидий бюджетам муниципальных образований Красноярского края на софинансирование организаций и обеспечения бесплатным двухразовым питаниемобучающихся с ограничеными возможностямиздоровья, в том числе единовременно являющимсяинвалидами (детьми-инвалидами), в муниципальных общеобразовательныхорганизациях,в том числе на обеспечение бесплатным двухразовым питанием обучающихся с ограниченными возможностями здоровья, в том числе одновременно являющихся инвалидами (детьми-инвалидами), обучение которых организовано муниципальными общеобразовательными организациями на дому (с возможностью предоставления денежной компенсации взамен обеспечения бесплатным двухразовым питанием)»</t>
  </si>
  <si>
    <t>Постановление Администрации Канского муниципального округа от 16.06.2026 № 1549 "Об утверждении расходования на модернизацию материально-технической базы образовательных организаций с целью создания новых мест реализации дополнительных общеразвивающих программ для детей дошкольного возраста"</t>
  </si>
  <si>
    <t>Постановление Администрации Канского муниципального округа от 16.06.2026 № 1550 "Об утверждении Порядка расходования субсидии на проведение мероприятий, направленных на обеспечение безопасного участия детей в дорожном движении"</t>
  </si>
  <si>
    <t>Постановление Администрации Канского муниципального округа от 22.05.2026 № 1302 "Об утверждении Порядка расходования субсидии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 предусматривающим наличие горячего блюда, не считая горячего напитка".</t>
  </si>
  <si>
    <t>Постановление Администрация Канского муниципального округа от 14.04.2026 г. № 879 "Об обеспечении питанием без взимания детей, обучающихся в общеобразовательных организациях Канского муниципального округа, Красноярского края, реализующих программы начального общего, основного общего и (или) среднего общего образования".</t>
  </si>
  <si>
    <t>15.04.2016 - не установ</t>
  </si>
  <si>
    <t>Решение Канского городского Совета депутатов от 27.11.2017 №23-111 "О положении об управлении строительства и жилищно-коммунального хозяйства администрации города Канска"</t>
  </si>
  <si>
    <t>27.11.2017 - не установ.</t>
  </si>
  <si>
    <t>29.04.2026 - не установ</t>
  </si>
  <si>
    <t>13.05.2026-не установ</t>
  </si>
  <si>
    <t xml:space="preserve">Испоняющий обязанности руководителя Финансового управления Администрации Канского муниципального округа </t>
  </si>
  <si>
    <t>В.В. Бородина</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</si>
</sst>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charset val="204"/>
      <scheme val="minor"/>
    </font>
    <font>
      <sz val="11"/>
      <color theme="1"/>
      <name val="Times New Roman"/>
      <family val="1"/>
      <charset val="204"/>
    </font>
    <font>
      <b/>
      <sz val="14"/>
      <color theme="1"/>
      <name val="Times New Roman"/>
      <family val="1"/>
      <charset val="204"/>
    </font>
    <font>
      <b/>
      <sz val="11"/>
      <color theme="1"/>
      <name val="Times New Roman"/>
      <family val="1"/>
      <charset val="204"/>
    </font>
    <font>
      <u/>
      <sz val="11"/>
      <color theme="10"/>
      <name val="Calibri"/>
      <family val="2"/>
      <charset val="204"/>
      <scheme val="minor"/>
    </font>
    <font>
      <u/>
      <sz val="11"/>
      <color theme="10"/>
      <name val="Times New Roman"/>
      <family val="1"/>
      <charset val="204"/>
    </font>
    <font>
      <sz val="11"/>
      <name val="Times New Roman"/>
      <family val="1"/>
      <charset val="204"/>
    </font>
    <font>
      <sz val="11"/>
      <color rgb="FFFF0000"/>
      <name val="Times New Roman"/>
      <family val="1"/>
      <charset val="204"/>
    </font>
    <font>
      <b/>
      <sz val="11"/>
      <color theme="1"/>
      <name val="Calibri"/>
      <family val="2"/>
      <charset val="204"/>
      <scheme val="minor"/>
    </font>
    <font>
      <sz val="9"/>
      <color indexed="81"/>
      <name val="Tahoma"/>
      <family val="2"/>
      <charset val="204"/>
    </font>
    <font>
      <b/>
      <sz val="9"/>
      <color indexed="81"/>
      <name val="Tahoma"/>
      <family val="2"/>
      <charset val="204"/>
    </font>
    <font>
      <i/>
      <sz val="11"/>
      <color theme="1"/>
      <name val="Times New Roman"/>
      <family val="1"/>
      <charset val="204"/>
    </font>
    <font>
      <b/>
      <sz val="11"/>
      <name val="Times New Roman"/>
      <family val="1"/>
      <charset val="204"/>
    </font>
    <font>
      <u/>
      <sz val="11"/>
      <name val="Times New Roman"/>
      <family val="1"/>
      <charset val="204"/>
    </font>
    <font>
      <sz val="11"/>
      <color theme="3" tint="-0.249977111117893"/>
      <name val="Times New Roman"/>
      <family val="1"/>
      <charset val="204"/>
    </font>
    <font>
      <sz val="11"/>
      <color rgb="FFFF0000"/>
      <name val="Calibri"/>
      <family val="2"/>
      <charset val="204"/>
      <scheme val="minor"/>
    </font>
  </fonts>
  <fills count="7">
    <fill>
      <patternFill patternType="none"/>
    </fill>
    <fill>
      <patternFill patternType="gray125"/>
    </fill>
    <fill>
      <patternFill patternType="solid">
        <fgColor theme="3" tint="0.79998168889431442"/>
        <bgColor indexed="64"/>
      </patternFill>
    </fill>
    <fill>
      <patternFill patternType="solid">
        <fgColor theme="8" tint="0.59999389629810485"/>
        <bgColor indexed="64"/>
      </patternFill>
    </fill>
    <fill>
      <patternFill patternType="solid">
        <fgColor theme="0"/>
        <bgColor indexed="64"/>
      </patternFill>
    </fill>
    <fill>
      <patternFill patternType="solid">
        <fgColor rgb="FFFFFF00"/>
        <bgColor indexed="64"/>
      </patternFill>
    </fill>
    <fill>
      <patternFill patternType="solid">
        <fgColor theme="9"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504">
    <xf numFmtId="0" fontId="0" fillId="0" borderId="0" xfId="0"/>
    <xf numFmtId="0" fontId="1" fillId="0" borderId="0" xfId="0" applyFont="1"/>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xf numFmtId="0" fontId="1" fillId="0" borderId="1" xfId="0" applyFont="1" applyBorder="1" applyAlignment="1">
      <alignment horizontal="center"/>
    </xf>
    <xf numFmtId="0" fontId="1" fillId="0" borderId="1" xfId="0" applyFont="1" applyBorder="1" applyAlignment="1">
      <alignment vertical="top"/>
    </xf>
    <xf numFmtId="0" fontId="3" fillId="0" borderId="1" xfId="0" applyFont="1" applyBorder="1" applyAlignment="1">
      <alignment horizontal="center" vertical="center"/>
    </xf>
    <xf numFmtId="0" fontId="1" fillId="0" borderId="1" xfId="0" applyFont="1" applyBorder="1" applyAlignment="1">
      <alignment vertical="top" wrapText="1"/>
    </xf>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1" fillId="0" borderId="1" xfId="0" applyFont="1" applyBorder="1" applyAlignment="1">
      <alignment horizontal="center" vertical="top" wrapText="1"/>
    </xf>
    <xf numFmtId="0" fontId="5" fillId="0" borderId="0" xfId="1" applyFont="1" applyAlignment="1">
      <alignment wrapText="1"/>
    </xf>
    <xf numFmtId="0" fontId="1" fillId="0" borderId="1" xfId="0" applyFont="1" applyBorder="1" applyAlignment="1">
      <alignment horizontal="center" vertical="center"/>
    </xf>
    <xf numFmtId="0" fontId="3" fillId="0" borderId="1" xfId="0" applyFont="1" applyBorder="1" applyAlignment="1">
      <alignment horizontal="center" vertical="top" wrapText="1"/>
    </xf>
    <xf numFmtId="0" fontId="3" fillId="0" borderId="1" xfId="0" applyFont="1" applyBorder="1" applyAlignment="1">
      <alignment horizontal="left" vertical="top" wrapText="1"/>
    </xf>
    <xf numFmtId="14" fontId="1" fillId="0" borderId="1" xfId="0" applyNumberFormat="1" applyFont="1" applyBorder="1" applyAlignment="1">
      <alignment horizontal="left" vertical="top" wrapText="1"/>
    </xf>
    <xf numFmtId="49" fontId="1" fillId="0" borderId="1" xfId="0" applyNumberFormat="1" applyFont="1" applyBorder="1" applyAlignment="1">
      <alignment horizontal="center" vertical="top" wrapText="1"/>
    </xf>
    <xf numFmtId="0" fontId="3" fillId="0" borderId="1" xfId="0" applyFont="1" applyBorder="1" applyAlignment="1">
      <alignment horizontal="left" vertical="top"/>
    </xf>
    <xf numFmtId="0" fontId="3" fillId="0" borderId="0" xfId="0" applyFont="1"/>
    <xf numFmtId="0" fontId="3" fillId="0" borderId="1" xfId="0" applyFont="1" applyBorder="1" applyAlignment="1">
      <alignment vertical="top" wrapText="1"/>
    </xf>
    <xf numFmtId="0" fontId="1" fillId="0" borderId="0" xfId="0" applyFont="1" applyAlignment="1">
      <alignment horizontal="center"/>
    </xf>
    <xf numFmtId="49" fontId="3" fillId="0" borderId="1" xfId="0" applyNumberFormat="1" applyFont="1" applyBorder="1" applyAlignment="1">
      <alignment horizontal="center" vertical="top" wrapText="1"/>
    </xf>
    <xf numFmtId="0" fontId="1" fillId="0" borderId="1" xfId="0" applyFont="1" applyFill="1" applyBorder="1" applyAlignment="1">
      <alignment horizontal="left" vertical="top" wrapText="1"/>
    </xf>
    <xf numFmtId="0" fontId="3" fillId="0" borderId="2" xfId="0" applyFont="1" applyBorder="1" applyAlignment="1">
      <alignment horizontal="left" vertical="top" wrapText="1"/>
    </xf>
    <xf numFmtId="0" fontId="3" fillId="2" borderId="1" xfId="0" applyFont="1" applyFill="1" applyBorder="1" applyAlignment="1">
      <alignment horizontal="left" vertical="top" wrapText="1"/>
    </xf>
    <xf numFmtId="0" fontId="3" fillId="2" borderId="1" xfId="0" applyFont="1" applyFill="1" applyBorder="1" applyAlignment="1">
      <alignment horizontal="center" vertical="top" wrapText="1"/>
    </xf>
    <xf numFmtId="49" fontId="3" fillId="2" borderId="1" xfId="0" applyNumberFormat="1" applyFont="1" applyFill="1" applyBorder="1" applyAlignment="1">
      <alignment horizontal="center" vertical="top" wrapText="1"/>
    </xf>
    <xf numFmtId="0" fontId="3" fillId="3" borderId="1" xfId="0" applyFont="1" applyFill="1" applyBorder="1" applyAlignment="1">
      <alignment horizontal="left" vertical="top" wrapText="1"/>
    </xf>
    <xf numFmtId="0" fontId="3" fillId="3" borderId="1" xfId="0" applyFont="1" applyFill="1" applyBorder="1" applyAlignment="1">
      <alignment horizontal="center" vertical="top" wrapText="1"/>
    </xf>
    <xf numFmtId="49" fontId="3" fillId="3" borderId="1" xfId="0" applyNumberFormat="1" applyFont="1" applyFill="1" applyBorder="1" applyAlignment="1">
      <alignment horizontal="center" vertical="top" wrapText="1"/>
    </xf>
    <xf numFmtId="0" fontId="3" fillId="0" borderId="1" xfId="0" applyFont="1" applyFill="1" applyBorder="1" applyAlignment="1">
      <alignment horizontal="left" vertical="top" wrapText="1"/>
    </xf>
    <xf numFmtId="49" fontId="3" fillId="0" borderId="1" xfId="0" applyNumberFormat="1" applyFont="1" applyFill="1" applyBorder="1" applyAlignment="1">
      <alignment horizontal="center" vertical="top" wrapText="1"/>
    </xf>
    <xf numFmtId="0" fontId="3" fillId="3" borderId="1" xfId="0" applyFont="1" applyFill="1" applyBorder="1" applyAlignment="1">
      <alignment horizontal="center" vertical="center"/>
    </xf>
    <xf numFmtId="0" fontId="1" fillId="0" borderId="0" xfId="0" applyFont="1" applyAlignment="1">
      <alignment horizontal="right"/>
    </xf>
    <xf numFmtId="4" fontId="1" fillId="0" borderId="0" xfId="0" applyNumberFormat="1" applyFont="1" applyAlignment="1">
      <alignment horizontal="right"/>
    </xf>
    <xf numFmtId="4" fontId="3" fillId="3" borderId="1" xfId="0" applyNumberFormat="1" applyFont="1" applyFill="1" applyBorder="1" applyAlignment="1">
      <alignment horizontal="center" vertical="center"/>
    </xf>
    <xf numFmtId="4" fontId="3" fillId="0" borderId="1" xfId="0" applyNumberFormat="1" applyFont="1" applyBorder="1" applyAlignment="1">
      <alignment horizontal="center" vertical="center"/>
    </xf>
    <xf numFmtId="0" fontId="1" fillId="0" borderId="2" xfId="0" applyFont="1" applyBorder="1" applyAlignment="1">
      <alignment horizontal="left" vertical="top" wrapText="1"/>
    </xf>
    <xf numFmtId="0" fontId="1" fillId="0" borderId="2" xfId="0" applyFont="1" applyFill="1" applyBorder="1" applyAlignment="1">
      <alignment horizontal="left" vertical="top"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top"/>
    </xf>
    <xf numFmtId="0" fontId="7" fillId="0" borderId="0" xfId="0" applyFont="1" applyAlignment="1">
      <alignment horizontal="left" vertical="top"/>
    </xf>
    <xf numFmtId="0" fontId="1" fillId="0" borderId="0" xfId="0" applyFont="1" applyAlignment="1">
      <alignment horizontal="left" vertical="top"/>
    </xf>
    <xf numFmtId="0" fontId="6" fillId="0" borderId="2" xfId="0" applyFont="1" applyBorder="1" applyAlignment="1">
      <alignment horizontal="left" vertical="top"/>
    </xf>
    <xf numFmtId="4" fontId="0" fillId="0" borderId="1" xfId="0" applyNumberFormat="1" applyBorder="1"/>
    <xf numFmtId="4" fontId="8" fillId="0" borderId="1" xfId="0" applyNumberFormat="1" applyFont="1" applyBorder="1"/>
    <xf numFmtId="4" fontId="0" fillId="0" borderId="0" xfId="0" applyNumberFormat="1"/>
    <xf numFmtId="0" fontId="3" fillId="0" borderId="1" xfId="0" applyFont="1" applyBorder="1"/>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49" fontId="1" fillId="0" borderId="3" xfId="0" applyNumberFormat="1" applyFont="1" applyBorder="1" applyAlignment="1">
      <alignment horizontal="center" vertical="top" wrapText="1"/>
    </xf>
    <xf numFmtId="0" fontId="6" fillId="0" borderId="1" xfId="0" applyFont="1" applyBorder="1" applyAlignment="1">
      <alignment horizontal="left" vertical="top" wrapText="1"/>
    </xf>
    <xf numFmtId="0" fontId="1" fillId="0" borderId="5" xfId="0" applyFont="1" applyBorder="1" applyAlignment="1">
      <alignment horizontal="left" vertical="top" wrapText="1"/>
    </xf>
    <xf numFmtId="0" fontId="1" fillId="0" borderId="2" xfId="0" applyFont="1" applyBorder="1" applyAlignment="1">
      <alignment horizontal="left" vertical="top" wrapText="1"/>
    </xf>
    <xf numFmtId="0" fontId="1" fillId="0" borderId="1" xfId="0" applyFont="1" applyBorder="1" applyAlignment="1">
      <alignment horizontal="center" vertical="center"/>
    </xf>
    <xf numFmtId="0" fontId="3" fillId="0" borderId="2" xfId="0" applyFont="1" applyBorder="1" applyAlignment="1">
      <alignment vertical="top" wrapText="1"/>
    </xf>
    <xf numFmtId="49" fontId="3" fillId="0" borderId="2" xfId="0" applyNumberFormat="1" applyFont="1" applyBorder="1" applyAlignment="1">
      <alignment horizontal="center" vertical="top" wrapText="1"/>
    </xf>
    <xf numFmtId="0" fontId="1" fillId="0" borderId="7" xfId="0" applyFont="1" applyBorder="1" applyAlignment="1">
      <alignment horizontal="left" vertical="top" wrapText="1"/>
    </xf>
    <xf numFmtId="0" fontId="1" fillId="0" borderId="3" xfId="0" applyFont="1" applyFill="1" applyBorder="1" applyAlignment="1">
      <alignment horizontal="center" vertical="top" wrapText="1"/>
    </xf>
    <xf numFmtId="0" fontId="1" fillId="0" borderId="2" xfId="0" applyFont="1" applyBorder="1" applyAlignment="1">
      <alignment horizontal="left" vertical="top" wrapText="1"/>
    </xf>
    <xf numFmtId="0" fontId="3" fillId="0" borderId="1" xfId="0" applyFont="1" applyBorder="1" applyAlignment="1">
      <alignment horizontal="center" vertical="top"/>
    </xf>
    <xf numFmtId="0" fontId="3" fillId="0" borderId="2" xfId="0" applyFont="1" applyBorder="1" applyAlignment="1">
      <alignment horizontal="center" vertical="top" wrapText="1"/>
    </xf>
    <xf numFmtId="0" fontId="1" fillId="0" borderId="2" xfId="0" applyFont="1" applyBorder="1" applyAlignment="1">
      <alignment horizontal="center" vertical="top" wrapText="1"/>
    </xf>
    <xf numFmtId="0" fontId="1" fillId="0" borderId="2" xfId="0" applyFont="1" applyBorder="1" applyAlignment="1">
      <alignment horizontal="left" vertical="top" wrapText="1"/>
    </xf>
    <xf numFmtId="49" fontId="1" fillId="0" borderId="2" xfId="0" applyNumberFormat="1" applyFont="1" applyBorder="1" applyAlignment="1">
      <alignment horizontal="center" vertical="top" wrapText="1"/>
    </xf>
    <xf numFmtId="0" fontId="1" fillId="0" borderId="10" xfId="0" applyFont="1" applyBorder="1" applyAlignment="1">
      <alignment horizontal="center" vertical="top"/>
    </xf>
    <xf numFmtId="0" fontId="1" fillId="0" borderId="10" xfId="0" applyFont="1" applyBorder="1" applyAlignment="1">
      <alignment horizontal="center" vertical="top" wrapText="1"/>
    </xf>
    <xf numFmtId="0" fontId="1" fillId="0" borderId="3" xfId="0" applyFont="1" applyBorder="1" applyAlignment="1">
      <alignment horizontal="left" vertical="top" wrapText="1"/>
    </xf>
    <xf numFmtId="0" fontId="1" fillId="0" borderId="3" xfId="0" applyFont="1" applyBorder="1" applyAlignment="1">
      <alignment vertical="top" wrapText="1"/>
    </xf>
    <xf numFmtId="49" fontId="1" fillId="0" borderId="2" xfId="0" applyNumberFormat="1" applyFont="1" applyBorder="1" applyAlignment="1">
      <alignment horizontal="center" vertical="top" wrapText="1"/>
    </xf>
    <xf numFmtId="49" fontId="1" fillId="0" borderId="4" xfId="0" applyNumberFormat="1" applyFont="1" applyBorder="1" applyAlignment="1">
      <alignment horizontal="center" vertical="top" wrapText="1"/>
    </xf>
    <xf numFmtId="0" fontId="1" fillId="0" borderId="3" xfId="0" applyFont="1" applyBorder="1" applyAlignment="1">
      <alignment horizontal="left" vertical="top" wrapText="1"/>
    </xf>
    <xf numFmtId="0" fontId="1" fillId="0" borderId="8" xfId="0" applyFont="1" applyBorder="1" applyAlignment="1">
      <alignment horizontal="center" vertical="top" wrapText="1"/>
    </xf>
    <xf numFmtId="0" fontId="1" fillId="0" borderId="11" xfId="0" applyFont="1" applyBorder="1" applyAlignment="1">
      <alignment horizontal="center" vertical="top" wrapText="1"/>
    </xf>
    <xf numFmtId="0" fontId="1" fillId="0" borderId="8" xfId="0" applyFont="1" applyBorder="1" applyAlignment="1">
      <alignment horizontal="left" vertical="top" wrapText="1"/>
    </xf>
    <xf numFmtId="0" fontId="1" fillId="0" borderId="11" xfId="0" applyFont="1" applyBorder="1" applyAlignment="1">
      <alignment horizontal="left" vertical="top" wrapText="1"/>
    </xf>
    <xf numFmtId="0" fontId="3" fillId="0" borderId="2" xfId="0" applyFont="1" applyFill="1" applyBorder="1" applyAlignment="1">
      <alignment horizontal="center" vertical="center"/>
    </xf>
    <xf numFmtId="0" fontId="3" fillId="0" borderId="1" xfId="0" applyFont="1" applyFill="1" applyBorder="1" applyAlignment="1">
      <alignment horizontal="center" vertical="center"/>
    </xf>
    <xf numFmtId="4" fontId="3" fillId="0" borderId="2" xfId="0" applyNumberFormat="1" applyFont="1" applyFill="1" applyBorder="1" applyAlignment="1">
      <alignment horizontal="center" vertical="center"/>
    </xf>
    <xf numFmtId="0" fontId="3" fillId="0" borderId="0" xfId="0" applyFont="1" applyFill="1"/>
    <xf numFmtId="0" fontId="3" fillId="0" borderId="2" xfId="0" applyFont="1" applyFill="1" applyBorder="1" applyAlignment="1">
      <alignment horizontal="left" vertical="center" wrapText="1"/>
    </xf>
    <xf numFmtId="0" fontId="3" fillId="0" borderId="3" xfId="0" applyFont="1" applyBorder="1" applyAlignment="1">
      <alignment horizontal="center" vertical="top" wrapText="1"/>
    </xf>
    <xf numFmtId="49" fontId="3" fillId="0" borderId="3" xfId="0" applyNumberFormat="1" applyFont="1" applyBorder="1" applyAlignment="1">
      <alignment horizontal="center" vertical="top" wrapText="1"/>
    </xf>
    <xf numFmtId="0" fontId="3" fillId="0" borderId="3" xfId="0" applyFont="1" applyBorder="1" applyAlignment="1">
      <alignment horizontal="left" vertical="top" wrapText="1"/>
    </xf>
    <xf numFmtId="0" fontId="3" fillId="0" borderId="11" xfId="0" applyFont="1" applyBorder="1" applyAlignment="1">
      <alignment horizontal="left" vertical="top" wrapText="1"/>
    </xf>
    <xf numFmtId="0" fontId="1" fillId="0" borderId="11" xfId="0" applyFont="1" applyBorder="1" applyAlignment="1">
      <alignment horizontal="left" vertical="top" wrapText="1"/>
    </xf>
    <xf numFmtId="0" fontId="1" fillId="0" borderId="8" xfId="0" applyFont="1" applyBorder="1" applyAlignment="1">
      <alignment horizontal="center" vertical="top" wrapText="1"/>
    </xf>
    <xf numFmtId="4" fontId="1" fillId="0" borderId="0" xfId="0" applyNumberFormat="1" applyFont="1"/>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49" fontId="1" fillId="0" borderId="3" xfId="0" applyNumberFormat="1" applyFont="1" applyBorder="1" applyAlignment="1">
      <alignment horizontal="center" vertical="top" wrapText="1"/>
    </xf>
    <xf numFmtId="49" fontId="1" fillId="0" borderId="4" xfId="0" applyNumberFormat="1" applyFont="1" applyBorder="1" applyAlignment="1">
      <alignment horizontal="center" vertical="top" wrapText="1"/>
    </xf>
    <xf numFmtId="0" fontId="1" fillId="0" borderId="2" xfId="0" applyFont="1" applyBorder="1" applyAlignment="1">
      <alignment vertical="top" wrapText="1"/>
    </xf>
    <xf numFmtId="0" fontId="1" fillId="0" borderId="2" xfId="0" applyFont="1" applyBorder="1" applyAlignment="1">
      <alignment vertical="top"/>
    </xf>
    <xf numFmtId="0" fontId="7" fillId="0" borderId="0" xfId="0" applyFont="1" applyAlignment="1">
      <alignment horizontal="left"/>
    </xf>
    <xf numFmtId="0" fontId="1" fillId="0" borderId="3" xfId="0" applyFont="1" applyBorder="1" applyAlignment="1">
      <alignment horizontal="left" vertical="top" wrapText="1"/>
    </xf>
    <xf numFmtId="0" fontId="1" fillId="0" borderId="3" xfId="0" applyFont="1" applyBorder="1" applyAlignment="1">
      <alignment horizontal="center" vertical="top" wrapText="1"/>
    </xf>
    <xf numFmtId="49" fontId="1" fillId="0" borderId="3" xfId="0" applyNumberFormat="1" applyFont="1" applyBorder="1" applyAlignment="1">
      <alignment horizontal="center" vertical="top" wrapText="1"/>
    </xf>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0" fontId="1" fillId="0" borderId="2" xfId="0" applyFont="1" applyBorder="1" applyAlignment="1">
      <alignment horizontal="left" vertical="top" wrapText="1"/>
    </xf>
    <xf numFmtId="0" fontId="1" fillId="0" borderId="2" xfId="0" applyFont="1" applyBorder="1" applyAlignment="1">
      <alignment horizontal="center" vertical="top" wrapText="1"/>
    </xf>
    <xf numFmtId="0" fontId="6" fillId="0" borderId="0" xfId="0" applyFont="1"/>
    <xf numFmtId="0" fontId="1" fillId="0" borderId="4" xfId="0" applyFont="1" applyBorder="1" applyAlignment="1">
      <alignment horizontal="left" vertical="top" wrapText="1"/>
    </xf>
    <xf numFmtId="49" fontId="1" fillId="0" borderId="4" xfId="0" applyNumberFormat="1" applyFont="1" applyBorder="1" applyAlignment="1">
      <alignment horizontal="center" vertical="top" wrapText="1"/>
    </xf>
    <xf numFmtId="0" fontId="1" fillId="0" borderId="4" xfId="0" applyFont="1" applyBorder="1" applyAlignment="1">
      <alignment horizontal="center" vertical="top" wrapText="1"/>
    </xf>
    <xf numFmtId="0" fontId="1" fillId="0" borderId="5" xfId="0" applyFont="1" applyBorder="1" applyAlignment="1">
      <alignment vertical="top" wrapText="1"/>
    </xf>
    <xf numFmtId="0" fontId="1" fillId="0" borderId="4" xfId="0" applyFont="1" applyBorder="1" applyAlignment="1">
      <alignment horizontal="center" vertical="top" wrapText="1"/>
    </xf>
    <xf numFmtId="49" fontId="1" fillId="0" borderId="4" xfId="0" applyNumberFormat="1" applyFont="1" applyBorder="1" applyAlignment="1">
      <alignment horizontal="center" vertical="top" wrapText="1"/>
    </xf>
    <xf numFmtId="0" fontId="1" fillId="0" borderId="4" xfId="0" applyFont="1" applyBorder="1" applyAlignment="1">
      <alignment horizontal="left" vertical="top" wrapText="1"/>
    </xf>
    <xf numFmtId="0" fontId="1" fillId="0" borderId="4" xfId="0" applyFont="1" applyBorder="1" applyAlignment="1">
      <alignment horizontal="center" vertical="top" wrapText="1"/>
    </xf>
    <xf numFmtId="49" fontId="1" fillId="0" borderId="4" xfId="0" applyNumberFormat="1" applyFont="1" applyBorder="1" applyAlignment="1">
      <alignment horizontal="center" vertical="top" wrapText="1"/>
    </xf>
    <xf numFmtId="0" fontId="1" fillId="0" borderId="4" xfId="0" applyFont="1" applyBorder="1" applyAlignment="1">
      <alignment horizontal="left" vertical="top" wrapText="1"/>
    </xf>
    <xf numFmtId="0" fontId="7" fillId="0" borderId="1" xfId="0" applyFont="1" applyFill="1" applyBorder="1" applyAlignment="1">
      <alignment horizontal="left" vertical="top" wrapText="1"/>
    </xf>
    <xf numFmtId="0" fontId="6" fillId="0" borderId="1" xfId="0" applyFont="1" applyFill="1" applyBorder="1" applyAlignment="1">
      <alignment horizontal="left" vertical="top" wrapText="1"/>
    </xf>
    <xf numFmtId="0" fontId="1" fillId="0" borderId="2" xfId="0" applyFont="1" applyBorder="1" applyAlignment="1">
      <alignment horizontal="left" vertical="top" wrapText="1"/>
    </xf>
    <xf numFmtId="49" fontId="1" fillId="0" borderId="2" xfId="0" applyNumberFormat="1" applyFont="1" applyBorder="1" applyAlignment="1">
      <alignment horizontal="center" vertical="top" wrapText="1"/>
    </xf>
    <xf numFmtId="0" fontId="1" fillId="0" borderId="9" xfId="0" applyFont="1" applyBorder="1" applyAlignment="1">
      <alignment horizontal="center" vertical="top" wrapText="1"/>
    </xf>
    <xf numFmtId="0" fontId="1" fillId="0" borderId="2" xfId="0" applyFont="1" applyBorder="1" applyAlignment="1">
      <alignment horizontal="left" vertical="top" wrapText="1"/>
    </xf>
    <xf numFmtId="0" fontId="1" fillId="0" borderId="2" xfId="0" applyFont="1" applyBorder="1" applyAlignment="1">
      <alignment horizontal="center" vertical="top" wrapText="1"/>
    </xf>
    <xf numFmtId="49" fontId="1" fillId="0" borderId="2" xfId="0" applyNumberFormat="1" applyFont="1" applyBorder="1" applyAlignment="1">
      <alignment horizontal="center" vertical="top" wrapText="1"/>
    </xf>
    <xf numFmtId="0" fontId="1" fillId="0" borderId="2" xfId="0" applyFont="1" applyBorder="1" applyAlignment="1">
      <alignment horizontal="left" vertical="top"/>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4" borderId="1" xfId="0" applyFont="1" applyFill="1" applyBorder="1" applyAlignment="1">
      <alignment horizontal="left" vertical="top" wrapText="1"/>
    </xf>
    <xf numFmtId="0" fontId="11" fillId="0" borderId="1" xfId="0" applyFont="1" applyBorder="1" applyAlignment="1">
      <alignment horizontal="left" vertical="top" wrapText="1"/>
    </xf>
    <xf numFmtId="0" fontId="1" fillId="0" borderId="10" xfId="0" applyFont="1" applyBorder="1" applyAlignment="1">
      <alignment horizontal="left" vertical="top" wrapText="1"/>
    </xf>
    <xf numFmtId="14" fontId="6" fillId="0" borderId="1" xfId="0" applyNumberFormat="1" applyFont="1" applyBorder="1" applyAlignment="1">
      <alignment horizontal="left" vertical="top" wrapText="1"/>
    </xf>
    <xf numFmtId="0" fontId="6" fillId="0" borderId="5" xfId="0" applyFont="1" applyBorder="1" applyAlignment="1">
      <alignment horizontal="left" vertical="top" wrapText="1"/>
    </xf>
    <xf numFmtId="0" fontId="6" fillId="4" borderId="1" xfId="0" applyFont="1" applyFill="1" applyBorder="1" applyAlignment="1">
      <alignment horizontal="left" vertical="top" wrapText="1"/>
    </xf>
    <xf numFmtId="0" fontId="3" fillId="0" borderId="4" xfId="0" applyFont="1" applyFill="1" applyBorder="1" applyAlignment="1">
      <alignment horizontal="center" vertical="top" wrapText="1"/>
    </xf>
    <xf numFmtId="0" fontId="3" fillId="0" borderId="4" xfId="0" applyFont="1" applyBorder="1" applyAlignment="1">
      <alignment horizontal="left" vertical="top" wrapText="1"/>
    </xf>
    <xf numFmtId="0" fontId="3" fillId="0" borderId="4" xfId="0" applyFont="1" applyBorder="1" applyAlignment="1">
      <alignment horizontal="center" vertical="top" wrapText="1"/>
    </xf>
    <xf numFmtId="49" fontId="3" fillId="0" borderId="4" xfId="0" applyNumberFormat="1" applyFont="1" applyBorder="1" applyAlignment="1">
      <alignment horizontal="center" vertical="top" wrapText="1"/>
    </xf>
    <xf numFmtId="0" fontId="1" fillId="0" borderId="14" xfId="0" applyFont="1" applyBorder="1" applyAlignment="1">
      <alignment horizontal="center"/>
    </xf>
    <xf numFmtId="0" fontId="1" fillId="0" borderId="2" xfId="0" applyFont="1" applyBorder="1" applyAlignment="1">
      <alignment horizontal="left" vertical="top" wrapText="1"/>
    </xf>
    <xf numFmtId="49" fontId="1" fillId="0" borderId="2" xfId="0" applyNumberFormat="1" applyFont="1" applyBorder="1" applyAlignment="1">
      <alignment horizontal="center" vertical="top" wrapText="1"/>
    </xf>
    <xf numFmtId="49" fontId="1" fillId="0" borderId="3" xfId="0" applyNumberFormat="1" applyFont="1" applyBorder="1" applyAlignment="1">
      <alignment horizontal="center" vertical="top" wrapText="1"/>
    </xf>
    <xf numFmtId="0" fontId="1" fillId="0" borderId="3" xfId="0" applyFont="1" applyBorder="1" applyAlignment="1">
      <alignment horizontal="center" vertical="top"/>
    </xf>
    <xf numFmtId="0" fontId="3" fillId="0" borderId="1" xfId="0" applyFont="1" applyBorder="1" applyAlignment="1">
      <alignment horizontal="left" vertical="top" wrapText="1"/>
    </xf>
    <xf numFmtId="0" fontId="1" fillId="0" borderId="2" xfId="0" applyFont="1" applyBorder="1" applyAlignment="1">
      <alignment horizontal="center" vertical="top" wrapText="1"/>
    </xf>
    <xf numFmtId="4" fontId="8" fillId="0" borderId="0" xfId="0" applyNumberFormat="1" applyFont="1"/>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3" xfId="0" applyFont="1" applyBorder="1" applyAlignment="1">
      <alignment horizontal="center" vertical="top" wrapText="1"/>
    </xf>
    <xf numFmtId="49" fontId="1" fillId="0" borderId="3" xfId="0" applyNumberFormat="1" applyFont="1" applyBorder="1" applyAlignment="1">
      <alignment horizontal="center" vertical="top" wrapText="1"/>
    </xf>
    <xf numFmtId="0" fontId="1" fillId="0" borderId="3" xfId="0" applyFont="1" applyBorder="1" applyAlignment="1">
      <alignment horizontal="center" vertical="top" wrapText="1"/>
    </xf>
    <xf numFmtId="49" fontId="1" fillId="0" borderId="3" xfId="0" applyNumberFormat="1" applyFont="1" applyBorder="1" applyAlignment="1">
      <alignment horizontal="center" vertical="top" wrapText="1"/>
    </xf>
    <xf numFmtId="4" fontId="1" fillId="0" borderId="4" xfId="0" applyNumberFormat="1" applyFont="1" applyBorder="1" applyAlignment="1">
      <alignment horizontal="center" vertical="center" wrapText="1"/>
    </xf>
    <xf numFmtId="4" fontId="1" fillId="0" borderId="2" xfId="0" applyNumberFormat="1" applyFont="1" applyBorder="1" applyAlignment="1">
      <alignment horizontal="center" vertical="center" wrapText="1"/>
    </xf>
    <xf numFmtId="4" fontId="1" fillId="0" borderId="3" xfId="0" applyNumberFormat="1" applyFont="1" applyBorder="1" applyAlignment="1">
      <alignment horizontal="center" vertical="center" wrapText="1"/>
    </xf>
    <xf numFmtId="4" fontId="3" fillId="0" borderId="4" xfId="0" applyNumberFormat="1" applyFont="1" applyBorder="1" applyAlignment="1">
      <alignment horizontal="center" vertical="center" wrapText="1"/>
    </xf>
    <xf numFmtId="4" fontId="3" fillId="0" borderId="1" xfId="0" applyNumberFormat="1" applyFont="1" applyBorder="1" applyAlignment="1">
      <alignment horizontal="center" vertical="center" wrapText="1"/>
    </xf>
    <xf numFmtId="4" fontId="1" fillId="0" borderId="1" xfId="0" applyNumberFormat="1" applyFont="1" applyBorder="1" applyAlignment="1">
      <alignment horizontal="center" vertical="center" wrapText="1"/>
    </xf>
    <xf numFmtId="49" fontId="1" fillId="0" borderId="4" xfId="0" applyNumberFormat="1" applyFont="1" applyBorder="1" applyAlignment="1">
      <alignment horizontal="center" vertical="top" wrapText="1"/>
    </xf>
    <xf numFmtId="0" fontId="1" fillId="0" borderId="4" xfId="0" applyFont="1" applyBorder="1" applyAlignment="1">
      <alignment horizontal="center" vertical="top" wrapText="1"/>
    </xf>
    <xf numFmtId="0" fontId="1" fillId="0" borderId="4" xfId="0" applyFont="1" applyBorder="1" applyAlignment="1">
      <alignment horizontal="left" vertical="top" wrapText="1"/>
    </xf>
    <xf numFmtId="0" fontId="1" fillId="0" borderId="4" xfId="0" applyFont="1" applyFill="1" applyBorder="1" applyAlignment="1">
      <alignment horizontal="center" vertical="top" wrapText="1"/>
    </xf>
    <xf numFmtId="4" fontId="3" fillId="3" borderId="1" xfId="0" applyNumberFormat="1" applyFont="1" applyFill="1" applyBorder="1" applyAlignment="1">
      <alignment horizontal="center" vertical="center" wrapText="1"/>
    </xf>
    <xf numFmtId="4" fontId="3" fillId="0" borderId="3" xfId="0" applyNumberFormat="1" applyFont="1" applyBorder="1" applyAlignment="1">
      <alignment horizontal="center" vertical="center" wrapText="1"/>
    </xf>
    <xf numFmtId="4" fontId="3" fillId="0" borderId="2" xfId="0" applyNumberFormat="1" applyFont="1" applyBorder="1" applyAlignment="1">
      <alignment horizontal="center" vertical="center" wrapText="1"/>
    </xf>
    <xf numFmtId="4" fontId="3" fillId="2" borderId="1" xfId="0" applyNumberFormat="1"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4" fontId="1" fillId="0" borderId="1" xfId="0" applyNumberFormat="1" applyFont="1" applyBorder="1" applyAlignment="1">
      <alignment horizontal="center" vertical="center"/>
    </xf>
    <xf numFmtId="4" fontId="1" fillId="0" borderId="15" xfId="0" applyNumberFormat="1" applyFont="1" applyBorder="1" applyAlignment="1">
      <alignment horizontal="center" vertical="center"/>
    </xf>
    <xf numFmtId="4" fontId="0" fillId="0" borderId="0" xfId="0" applyNumberFormat="1" applyAlignment="1"/>
    <xf numFmtId="0" fontId="7" fillId="0" borderId="0" xfId="0" applyFont="1"/>
    <xf numFmtId="0" fontId="6" fillId="0" borderId="1" xfId="0" applyFont="1" applyBorder="1" applyAlignment="1">
      <alignment horizontal="center" vertical="center"/>
    </xf>
    <xf numFmtId="0" fontId="12" fillId="3" borderId="1"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1" xfId="0" applyFont="1" applyBorder="1" applyAlignment="1">
      <alignment horizontal="center" vertical="center"/>
    </xf>
    <xf numFmtId="0" fontId="12" fillId="0" borderId="1" xfId="0" applyFont="1" applyBorder="1" applyAlignment="1">
      <alignment horizontal="left" vertical="top" wrapText="1"/>
    </xf>
    <xf numFmtId="0" fontId="12" fillId="3" borderId="1" xfId="0" applyFont="1" applyFill="1" applyBorder="1" applyAlignment="1">
      <alignment horizontal="left" vertical="top" wrapText="1"/>
    </xf>
    <xf numFmtId="0" fontId="6" fillId="0" borderId="1" xfId="0" applyFont="1" applyBorder="1" applyAlignment="1">
      <alignment wrapText="1"/>
    </xf>
    <xf numFmtId="0" fontId="13" fillId="0" borderId="0" xfId="1" applyFont="1" applyAlignment="1">
      <alignment vertical="top" wrapText="1"/>
    </xf>
    <xf numFmtId="0" fontId="12" fillId="2" borderId="1" xfId="0" applyFont="1" applyFill="1" applyBorder="1" applyAlignment="1">
      <alignment horizontal="left" vertical="top" wrapText="1"/>
    </xf>
    <xf numFmtId="0" fontId="12" fillId="0" borderId="1" xfId="0" applyFont="1" applyFill="1" applyBorder="1" applyAlignment="1">
      <alignment horizontal="left" vertical="top" wrapText="1"/>
    </xf>
    <xf numFmtId="0" fontId="6" fillId="0" borderId="2" xfId="0" applyFont="1" applyBorder="1" applyAlignment="1">
      <alignment vertical="top" wrapText="1"/>
    </xf>
    <xf numFmtId="0" fontId="6" fillId="0" borderId="1" xfId="0" applyFont="1" applyBorder="1" applyAlignment="1">
      <alignment vertical="top" wrapText="1"/>
    </xf>
    <xf numFmtId="0" fontId="6" fillId="0" borderId="7" xfId="0" applyFont="1" applyBorder="1" applyAlignment="1">
      <alignment horizontal="left" vertical="top" wrapText="1"/>
    </xf>
    <xf numFmtId="0" fontId="1" fillId="0" borderId="16" xfId="0" applyFont="1" applyBorder="1" applyAlignment="1">
      <alignment horizontal="center" vertical="top" wrapText="1"/>
    </xf>
    <xf numFmtId="0" fontId="1" fillId="0" borderId="2" xfId="0" applyFont="1" applyBorder="1" applyAlignment="1">
      <alignment horizontal="center" vertical="top" wrapText="1"/>
    </xf>
    <xf numFmtId="0" fontId="1" fillId="0" borderId="2" xfId="0" applyFont="1" applyBorder="1" applyAlignment="1">
      <alignment horizontal="left" vertical="top" wrapText="1"/>
    </xf>
    <xf numFmtId="49" fontId="1" fillId="0" borderId="2" xfId="0" applyNumberFormat="1" applyFont="1" applyBorder="1" applyAlignment="1">
      <alignment horizontal="center" vertical="top" wrapText="1"/>
    </xf>
    <xf numFmtId="0" fontId="1" fillId="0" borderId="9" xfId="0" applyFont="1" applyBorder="1" applyAlignment="1">
      <alignment horizontal="center" vertical="top" wrapText="1"/>
    </xf>
    <xf numFmtId="0" fontId="1" fillId="0" borderId="9" xfId="0" applyFont="1" applyBorder="1" applyAlignment="1">
      <alignment horizontal="left" vertical="top" wrapText="1"/>
    </xf>
    <xf numFmtId="0" fontId="1" fillId="0" borderId="3" xfId="0" applyFont="1" applyBorder="1" applyAlignment="1">
      <alignment horizontal="left" vertical="top" wrapText="1"/>
    </xf>
    <xf numFmtId="4" fontId="1" fillId="0" borderId="4" xfId="0" applyNumberFormat="1" applyFont="1" applyBorder="1" applyAlignment="1">
      <alignment horizontal="center" vertical="center" wrapText="1"/>
    </xf>
    <xf numFmtId="0" fontId="1" fillId="0" borderId="4" xfId="0" applyFont="1" applyBorder="1" applyAlignment="1">
      <alignment horizontal="center" vertical="top" wrapText="1"/>
    </xf>
    <xf numFmtId="0" fontId="1" fillId="0" borderId="4" xfId="0" applyFont="1" applyBorder="1" applyAlignment="1">
      <alignment horizontal="left" vertical="top" wrapText="1"/>
    </xf>
    <xf numFmtId="49" fontId="1" fillId="0" borderId="4" xfId="0" applyNumberFormat="1" applyFont="1" applyBorder="1" applyAlignment="1">
      <alignment horizontal="center" vertical="top" wrapText="1"/>
    </xf>
    <xf numFmtId="0" fontId="1" fillId="0" borderId="4" xfId="0" applyFont="1" applyBorder="1" applyAlignment="1">
      <alignment horizontal="center" vertical="top"/>
    </xf>
    <xf numFmtId="0" fontId="1" fillId="0" borderId="0" xfId="0" applyFont="1" applyBorder="1" applyAlignment="1">
      <alignment horizontal="center" vertical="top" wrapText="1"/>
    </xf>
    <xf numFmtId="0" fontId="1" fillId="0" borderId="16" xfId="0" applyFont="1" applyBorder="1" applyAlignment="1">
      <alignment horizontal="left" vertical="top" wrapText="1"/>
    </xf>
    <xf numFmtId="0" fontId="1" fillId="0" borderId="1" xfId="0" applyFont="1" applyBorder="1" applyAlignment="1">
      <alignment wrapText="1"/>
    </xf>
    <xf numFmtId="4" fontId="1" fillId="0" borderId="4" xfId="0" applyNumberFormat="1" applyFont="1" applyBorder="1" applyAlignment="1">
      <alignment horizontal="center" vertical="center" wrapText="1"/>
    </xf>
    <xf numFmtId="0" fontId="1" fillId="0" borderId="4" xfId="0" applyFont="1" applyBorder="1" applyAlignment="1">
      <alignment horizontal="left" vertical="top" wrapText="1"/>
    </xf>
    <xf numFmtId="49" fontId="1" fillId="0" borderId="4" xfId="0" applyNumberFormat="1" applyFont="1" applyBorder="1" applyAlignment="1">
      <alignment horizontal="center" vertical="top" wrapText="1"/>
    </xf>
    <xf numFmtId="0" fontId="1" fillId="0" borderId="2" xfId="0" applyFont="1" applyBorder="1" applyAlignment="1">
      <alignment horizontal="center" vertical="top" wrapText="1"/>
    </xf>
    <xf numFmtId="0" fontId="1" fillId="0" borderId="2" xfId="0" applyFont="1" applyBorder="1" applyAlignment="1">
      <alignment horizontal="left" vertical="top" wrapText="1"/>
    </xf>
    <xf numFmtId="49" fontId="1" fillId="0" borderId="2" xfId="0" applyNumberFormat="1" applyFont="1" applyBorder="1" applyAlignment="1">
      <alignment horizontal="center" vertical="top" wrapText="1"/>
    </xf>
    <xf numFmtId="4" fontId="1" fillId="0" borderId="2" xfId="0" applyNumberFormat="1" applyFont="1" applyBorder="1" applyAlignment="1">
      <alignment horizontal="center" vertical="center" wrapText="1"/>
    </xf>
    <xf numFmtId="4" fontId="1" fillId="0" borderId="2" xfId="0" applyNumberFormat="1" applyFont="1" applyBorder="1" applyAlignment="1">
      <alignment horizontal="center" vertical="center" wrapText="1"/>
    </xf>
    <xf numFmtId="4" fontId="1" fillId="0" borderId="4" xfId="0" applyNumberFormat="1" applyFont="1" applyBorder="1" applyAlignment="1">
      <alignment horizontal="center" vertical="center" wrapText="1"/>
    </xf>
    <xf numFmtId="0" fontId="1" fillId="0" borderId="2" xfId="0" applyFont="1" applyBorder="1" applyAlignment="1">
      <alignment horizontal="center" vertical="top" wrapText="1"/>
    </xf>
    <xf numFmtId="0" fontId="1" fillId="0" borderId="2" xfId="0" applyFont="1" applyBorder="1" applyAlignment="1">
      <alignment horizontal="left" vertical="top" wrapText="1"/>
    </xf>
    <xf numFmtId="49" fontId="1" fillId="0" borderId="2" xfId="0" applyNumberFormat="1" applyFont="1" applyBorder="1" applyAlignment="1">
      <alignment horizontal="center" vertical="top" wrapText="1"/>
    </xf>
    <xf numFmtId="49" fontId="1" fillId="0" borderId="4" xfId="0" applyNumberFormat="1" applyFont="1" applyBorder="1" applyAlignment="1">
      <alignment horizontal="center" vertical="top" wrapText="1"/>
    </xf>
    <xf numFmtId="0" fontId="1" fillId="0" borderId="4" xfId="0" applyFont="1" applyBorder="1" applyAlignment="1">
      <alignment horizontal="left" vertical="top" wrapText="1"/>
    </xf>
    <xf numFmtId="0" fontId="1" fillId="0" borderId="2" xfId="0" applyFont="1" applyBorder="1" applyAlignment="1">
      <alignment horizontal="left" vertical="top"/>
    </xf>
    <xf numFmtId="0" fontId="1" fillId="0" borderId="2" xfId="0" applyFont="1" applyBorder="1" applyAlignment="1">
      <alignment vertical="top" wrapText="1"/>
    </xf>
    <xf numFmtId="0" fontId="6" fillId="0" borderId="16" xfId="0" applyFont="1" applyBorder="1" applyAlignment="1">
      <alignment horizontal="center" vertical="top"/>
    </xf>
    <xf numFmtId="0" fontId="1" fillId="0" borderId="16" xfId="0" applyFont="1" applyBorder="1" applyAlignment="1">
      <alignment horizontal="center" vertical="top"/>
    </xf>
    <xf numFmtId="49" fontId="1" fillId="0" borderId="4" xfId="0" applyNumberFormat="1" applyFont="1" applyBorder="1" applyAlignment="1">
      <alignment horizontal="center" vertical="top" wrapText="1"/>
    </xf>
    <xf numFmtId="0" fontId="1" fillId="0" borderId="4" xfId="0" applyFont="1" applyBorder="1" applyAlignment="1">
      <alignment horizontal="left" vertical="top" wrapText="1"/>
    </xf>
    <xf numFmtId="0" fontId="1" fillId="0" borderId="4" xfId="0" applyFont="1" applyBorder="1" applyAlignment="1">
      <alignment horizontal="center" vertical="top" wrapText="1"/>
    </xf>
    <xf numFmtId="0" fontId="1" fillId="0" borderId="4" xfId="0" applyFont="1" applyFill="1" applyBorder="1" applyAlignment="1">
      <alignment horizontal="center" vertical="top" wrapText="1"/>
    </xf>
    <xf numFmtId="4" fontId="1" fillId="0" borderId="4" xfId="0" applyNumberFormat="1" applyFont="1" applyBorder="1" applyAlignment="1">
      <alignment horizontal="center" vertical="center" wrapText="1"/>
    </xf>
    <xf numFmtId="0" fontId="1" fillId="0" borderId="4" xfId="0" applyFont="1" applyBorder="1" applyAlignment="1">
      <alignment horizontal="center" vertical="top" wrapText="1"/>
    </xf>
    <xf numFmtId="49" fontId="1" fillId="0" borderId="4" xfId="0" applyNumberFormat="1" applyFont="1" applyBorder="1" applyAlignment="1">
      <alignment horizontal="center" vertical="top" wrapText="1"/>
    </xf>
    <xf numFmtId="4" fontId="1" fillId="0" borderId="2" xfId="0" applyNumberFormat="1" applyFont="1" applyBorder="1" applyAlignment="1">
      <alignment horizontal="center" vertical="center" wrapText="1"/>
    </xf>
    <xf numFmtId="4" fontId="1" fillId="0" borderId="4" xfId="0" applyNumberFormat="1" applyFont="1" applyBorder="1" applyAlignment="1">
      <alignment horizontal="center" vertical="center" wrapText="1"/>
    </xf>
    <xf numFmtId="49" fontId="1" fillId="0" borderId="4" xfId="0" applyNumberFormat="1" applyFont="1" applyBorder="1" applyAlignment="1">
      <alignment horizontal="center" vertical="top" wrapText="1"/>
    </xf>
    <xf numFmtId="0" fontId="1" fillId="0" borderId="4" xfId="0" applyFont="1" applyBorder="1" applyAlignment="1">
      <alignment horizontal="left" vertical="top" wrapText="1"/>
    </xf>
    <xf numFmtId="0" fontId="7" fillId="0" borderId="1" xfId="0" applyFont="1" applyBorder="1" applyAlignment="1">
      <alignment horizontal="left" vertical="top" wrapText="1"/>
    </xf>
    <xf numFmtId="0" fontId="1" fillId="0" borderId="2" xfId="0" applyFont="1" applyFill="1" applyBorder="1" applyAlignment="1">
      <alignment horizontal="center" vertical="center"/>
    </xf>
    <xf numFmtId="0" fontId="1" fillId="0" borderId="2" xfId="0" applyFont="1" applyFill="1" applyBorder="1" applyAlignment="1">
      <alignment horizontal="left" vertical="center" wrapText="1"/>
    </xf>
    <xf numFmtId="4" fontId="1" fillId="0" borderId="3" xfId="0" applyNumberFormat="1" applyFont="1" applyBorder="1" applyAlignment="1">
      <alignment horizontal="center" vertical="center" wrapText="1"/>
    </xf>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49" fontId="1" fillId="0" borderId="3" xfId="0" applyNumberFormat="1" applyFont="1" applyBorder="1" applyAlignment="1">
      <alignment horizontal="center" vertical="top" wrapText="1"/>
    </xf>
    <xf numFmtId="0" fontId="1" fillId="0" borderId="3" xfId="0" applyFont="1" applyBorder="1" applyAlignment="1">
      <alignment horizontal="left" vertical="top" wrapText="1"/>
    </xf>
    <xf numFmtId="4" fontId="1" fillId="0" borderId="2" xfId="0" applyNumberFormat="1" applyFont="1" applyBorder="1" applyAlignment="1">
      <alignment horizontal="center" vertical="center" wrapText="1"/>
    </xf>
    <xf numFmtId="0" fontId="6" fillId="0" borderId="0" xfId="0" applyFont="1" applyAlignment="1">
      <alignment wrapText="1"/>
    </xf>
    <xf numFmtId="0" fontId="6" fillId="0" borderId="3" xfId="0" applyFont="1" applyBorder="1" applyAlignment="1">
      <alignment horizontal="left" vertical="top" wrapText="1"/>
    </xf>
    <xf numFmtId="0" fontId="1" fillId="0" borderId="2" xfId="0" applyFont="1" applyBorder="1" applyAlignment="1">
      <alignment horizontal="center" vertical="top" wrapText="1"/>
    </xf>
    <xf numFmtId="49" fontId="1" fillId="0" borderId="2" xfId="0" applyNumberFormat="1" applyFont="1" applyBorder="1" applyAlignment="1">
      <alignment horizontal="center" vertical="top" wrapText="1"/>
    </xf>
    <xf numFmtId="49" fontId="1" fillId="0" borderId="3" xfId="0" applyNumberFormat="1" applyFont="1" applyBorder="1" applyAlignment="1">
      <alignment horizontal="center" vertical="top" wrapText="1"/>
    </xf>
    <xf numFmtId="0" fontId="1" fillId="0" borderId="2" xfId="0" applyFont="1" applyBorder="1" applyAlignment="1">
      <alignment horizontal="left" vertical="top" wrapText="1"/>
    </xf>
    <xf numFmtId="4" fontId="1" fillId="0" borderId="3" xfId="0" applyNumberFormat="1" applyFont="1" applyBorder="1" applyAlignment="1">
      <alignment horizontal="center" vertical="center" wrapText="1"/>
    </xf>
    <xf numFmtId="4" fontId="1" fillId="0" borderId="2" xfId="0" applyNumberFormat="1" applyFont="1" applyBorder="1" applyAlignment="1">
      <alignment horizontal="center" vertical="center" wrapText="1"/>
    </xf>
    <xf numFmtId="0" fontId="14" fillId="0" borderId="1" xfId="0" applyFont="1" applyBorder="1" applyAlignment="1">
      <alignment horizontal="left" vertical="top" wrapText="1"/>
    </xf>
    <xf numFmtId="4" fontId="1" fillId="0" borderId="2" xfId="0" applyNumberFormat="1" applyFont="1" applyBorder="1" applyAlignment="1">
      <alignment horizontal="center" vertical="center" wrapText="1"/>
    </xf>
    <xf numFmtId="4" fontId="1" fillId="0" borderId="2" xfId="0" applyNumberFormat="1" applyFont="1" applyBorder="1" applyAlignment="1">
      <alignment horizontal="center" vertical="center" wrapText="1"/>
    </xf>
    <xf numFmtId="4" fontId="15" fillId="0" borderId="0" xfId="0" applyNumberFormat="1" applyFont="1"/>
    <xf numFmtId="49" fontId="1" fillId="0" borderId="2" xfId="0" applyNumberFormat="1" applyFont="1" applyBorder="1" applyAlignment="1">
      <alignment horizontal="center" vertical="top" wrapText="1"/>
    </xf>
    <xf numFmtId="0" fontId="1" fillId="0" borderId="2" xfId="0" applyFont="1" applyBorder="1" applyAlignment="1">
      <alignment horizontal="center" vertical="top" wrapText="1"/>
    </xf>
    <xf numFmtId="4" fontId="1" fillId="0" borderId="3" xfId="0" applyNumberFormat="1" applyFont="1" applyFill="1" applyBorder="1" applyAlignment="1">
      <alignment horizontal="center" vertical="center" wrapText="1"/>
    </xf>
    <xf numFmtId="0" fontId="1" fillId="0" borderId="4" xfId="0" applyFont="1" applyBorder="1" applyAlignment="1">
      <alignment horizontal="left" vertical="top" wrapText="1"/>
    </xf>
    <xf numFmtId="49" fontId="1" fillId="0" borderId="4" xfId="0" applyNumberFormat="1" applyFont="1" applyBorder="1" applyAlignment="1">
      <alignment horizontal="center" vertical="top" wrapText="1"/>
    </xf>
    <xf numFmtId="0" fontId="1" fillId="0" borderId="3" xfId="0" applyFont="1" applyBorder="1" applyAlignment="1">
      <alignment horizontal="left" vertical="top" wrapText="1"/>
    </xf>
    <xf numFmtId="4" fontId="1" fillId="0" borderId="4" xfId="0" applyNumberFormat="1" applyFont="1" applyBorder="1" applyAlignment="1">
      <alignment horizontal="center" vertical="center" wrapText="1"/>
    </xf>
    <xf numFmtId="4" fontId="1" fillId="0" borderId="4" xfId="0" applyNumberFormat="1" applyFont="1" applyFill="1" applyBorder="1" applyAlignment="1">
      <alignment horizontal="center" vertical="center" wrapText="1"/>
    </xf>
    <xf numFmtId="4" fontId="1" fillId="0" borderId="2" xfId="0" applyNumberFormat="1" applyFont="1" applyBorder="1" applyAlignment="1">
      <alignment horizontal="center" vertical="center" wrapText="1"/>
    </xf>
    <xf numFmtId="4" fontId="1" fillId="0" borderId="3" xfId="0" applyNumberFormat="1" applyFont="1" applyBorder="1" applyAlignment="1">
      <alignment horizontal="center" vertical="center" wrapText="1"/>
    </xf>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49" fontId="1" fillId="0" borderId="3" xfId="0" applyNumberFormat="1" applyFont="1" applyBorder="1" applyAlignment="1">
      <alignment horizontal="center" vertical="top" wrapText="1"/>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top" wrapText="1"/>
    </xf>
    <xf numFmtId="49" fontId="1" fillId="0" borderId="1" xfId="0" applyNumberFormat="1" applyFont="1" applyFill="1" applyBorder="1" applyAlignment="1">
      <alignment horizontal="center" vertical="top" wrapText="1"/>
    </xf>
    <xf numFmtId="0" fontId="1" fillId="0" borderId="3" xfId="0" applyFont="1" applyFill="1" applyBorder="1" applyAlignment="1">
      <alignment horizontal="left" vertical="top" wrapText="1"/>
    </xf>
    <xf numFmtId="4" fontId="1" fillId="0" borderId="1" xfId="0" applyNumberFormat="1" applyFont="1" applyFill="1" applyBorder="1" applyAlignment="1">
      <alignment horizontal="center" vertical="center" wrapText="1"/>
    </xf>
    <xf numFmtId="0" fontId="1" fillId="0" borderId="4" xfId="0" applyFont="1" applyBorder="1" applyAlignment="1">
      <alignment horizontal="left" vertical="top" wrapText="1"/>
    </xf>
    <xf numFmtId="49" fontId="1" fillId="0" borderId="4" xfId="0" applyNumberFormat="1" applyFont="1" applyBorder="1" applyAlignment="1">
      <alignment horizontal="center" vertical="top" wrapText="1"/>
    </xf>
    <xf numFmtId="4" fontId="1" fillId="0" borderId="4" xfId="0" applyNumberFormat="1" applyFont="1" applyBorder="1" applyAlignment="1">
      <alignment horizontal="center" vertical="center" wrapText="1"/>
    </xf>
    <xf numFmtId="0" fontId="1" fillId="0" borderId="4" xfId="0" applyFont="1" applyBorder="1" applyAlignment="1">
      <alignment horizontal="left" vertical="top" wrapText="1"/>
    </xf>
    <xf numFmtId="49" fontId="1" fillId="0" borderId="4" xfId="0" applyNumberFormat="1" applyFont="1" applyBorder="1" applyAlignment="1">
      <alignment horizontal="center" vertical="top" wrapText="1"/>
    </xf>
    <xf numFmtId="4" fontId="1" fillId="0" borderId="4" xfId="0" applyNumberFormat="1" applyFont="1" applyBorder="1" applyAlignment="1">
      <alignment horizontal="center" vertical="center" wrapText="1"/>
    </xf>
    <xf numFmtId="4" fontId="1" fillId="0" borderId="4" xfId="0" applyNumberFormat="1" applyFont="1" applyBorder="1" applyAlignment="1">
      <alignment horizontal="center" vertical="center" wrapText="1"/>
    </xf>
    <xf numFmtId="4" fontId="1" fillId="0" borderId="2" xfId="0" applyNumberFormat="1" applyFont="1" applyFill="1" applyBorder="1" applyAlignment="1">
      <alignment horizontal="center" vertical="center" wrapText="1"/>
    </xf>
    <xf numFmtId="0" fontId="1" fillId="0" borderId="4" xfId="0" applyFont="1" applyBorder="1" applyAlignment="1">
      <alignment horizontal="center" vertical="top" wrapText="1"/>
    </xf>
    <xf numFmtId="0" fontId="1" fillId="0" borderId="4" xfId="0" applyFont="1" applyBorder="1" applyAlignment="1">
      <alignment horizontal="left" vertical="top" wrapText="1"/>
    </xf>
    <xf numFmtId="4" fontId="8" fillId="0" borderId="0" xfId="0" applyNumberFormat="1" applyFont="1" applyAlignment="1"/>
    <xf numFmtId="4" fontId="8" fillId="5" borderId="0" xfId="0" applyNumberFormat="1" applyFont="1" applyFill="1" applyAlignment="1"/>
    <xf numFmtId="0" fontId="6" fillId="0" borderId="1" xfId="0" applyFont="1" applyFill="1" applyBorder="1" applyAlignment="1">
      <alignment vertical="top" wrapText="1"/>
    </xf>
    <xf numFmtId="0" fontId="1" fillId="0" borderId="1" xfId="0" applyFont="1" applyFill="1" applyBorder="1"/>
    <xf numFmtId="0" fontId="1" fillId="0" borderId="5" xfId="0" applyFont="1" applyFill="1" applyBorder="1" applyAlignment="1">
      <alignment vertical="top" wrapText="1"/>
    </xf>
    <xf numFmtId="0" fontId="1" fillId="0" borderId="0" xfId="0" applyFont="1" applyFill="1"/>
    <xf numFmtId="0" fontId="1" fillId="0" borderId="3" xfId="0" applyFont="1" applyBorder="1" applyAlignment="1">
      <alignment horizontal="left" vertical="top" wrapText="1"/>
    </xf>
    <xf numFmtId="0" fontId="1" fillId="0" borderId="1" xfId="0" applyFont="1" applyBorder="1" applyAlignment="1">
      <alignment horizontal="center" vertical="center"/>
    </xf>
    <xf numFmtId="0" fontId="3" fillId="0" borderId="1" xfId="0" applyFont="1" applyBorder="1" applyAlignment="1">
      <alignment horizontal="left" vertical="top" wrapText="1"/>
    </xf>
    <xf numFmtId="4" fontId="0" fillId="5" borderId="0" xfId="0" applyNumberFormat="1" applyFill="1"/>
    <xf numFmtId="49" fontId="1" fillId="0" borderId="4" xfId="0" applyNumberFormat="1" applyFont="1" applyBorder="1" applyAlignment="1">
      <alignment horizontal="center" vertical="top" wrapText="1"/>
    </xf>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49" fontId="1" fillId="0" borderId="3" xfId="0" applyNumberFormat="1" applyFont="1" applyBorder="1" applyAlignment="1">
      <alignment horizontal="center" vertical="top" wrapText="1"/>
    </xf>
    <xf numFmtId="0" fontId="1" fillId="0" borderId="4" xfId="0" applyFont="1" applyBorder="1" applyAlignment="1">
      <alignment horizontal="center" vertical="top" wrapText="1"/>
    </xf>
    <xf numFmtId="4" fontId="1" fillId="0" borderId="2" xfId="0" applyNumberFormat="1" applyFont="1" applyBorder="1" applyAlignment="1">
      <alignment horizontal="center" vertical="center" wrapText="1"/>
    </xf>
    <xf numFmtId="4" fontId="1" fillId="0" borderId="3" xfId="0" applyNumberFormat="1" applyFont="1" applyBorder="1" applyAlignment="1">
      <alignment horizontal="center" vertical="center" wrapText="1"/>
    </xf>
    <xf numFmtId="0" fontId="1" fillId="0" borderId="3" xfId="0" applyFont="1" applyBorder="1" applyAlignment="1">
      <alignment horizontal="left" vertical="top"/>
    </xf>
    <xf numFmtId="0" fontId="3" fillId="3" borderId="1" xfId="0" applyFont="1" applyFill="1" applyBorder="1" applyAlignment="1">
      <alignment horizontal="center" vertical="center" wrapText="1"/>
    </xf>
    <xf numFmtId="0" fontId="1" fillId="0" borderId="1" xfId="0" applyFont="1" applyBorder="1" applyAlignment="1">
      <alignment horizontal="left" vertical="top" wrapText="1"/>
    </xf>
    <xf numFmtId="0" fontId="1" fillId="0" borderId="1" xfId="0" applyFont="1" applyBorder="1" applyAlignment="1">
      <alignment horizontal="left" vertical="top" wrapText="1"/>
    </xf>
    <xf numFmtId="4" fontId="1" fillId="0" borderId="2" xfId="0" applyNumberFormat="1" applyFont="1" applyBorder="1" applyAlignment="1">
      <alignment horizontal="center" vertical="center" wrapText="1"/>
    </xf>
    <xf numFmtId="4" fontId="1" fillId="0" borderId="2" xfId="0" applyNumberFormat="1" applyFont="1" applyBorder="1" applyAlignment="1">
      <alignment horizontal="center" vertical="center" wrapText="1"/>
    </xf>
    <xf numFmtId="4" fontId="1" fillId="0" borderId="3" xfId="0" applyNumberFormat="1" applyFont="1" applyBorder="1" applyAlignment="1">
      <alignment horizontal="center" vertical="center" wrapText="1"/>
    </xf>
    <xf numFmtId="49" fontId="1" fillId="0" borderId="4" xfId="0" applyNumberFormat="1" applyFont="1" applyBorder="1" applyAlignment="1">
      <alignment horizontal="center" vertical="top"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3" xfId="0" applyFont="1" applyBorder="1" applyAlignment="1">
      <alignment horizontal="left" vertical="top" wrapText="1"/>
    </xf>
    <xf numFmtId="4" fontId="1" fillId="0" borderId="4" xfId="0" applyNumberFormat="1" applyFont="1" applyBorder="1" applyAlignment="1">
      <alignment horizontal="center" vertical="center" wrapText="1"/>
    </xf>
    <xf numFmtId="0" fontId="1" fillId="0" borderId="1" xfId="0" applyFont="1" applyBorder="1" applyAlignment="1">
      <alignment horizontal="left" vertical="top" wrapText="1"/>
    </xf>
    <xf numFmtId="49" fontId="1" fillId="0" borderId="1" xfId="0" applyNumberFormat="1" applyFont="1" applyBorder="1" applyAlignment="1">
      <alignment horizontal="center" vertical="top" wrapText="1"/>
    </xf>
    <xf numFmtId="0" fontId="1" fillId="0" borderId="2" xfId="0" applyFont="1" applyBorder="1" applyAlignment="1">
      <alignment horizontal="center" vertical="top" wrapText="1"/>
    </xf>
    <xf numFmtId="0" fontId="1" fillId="0" borderId="4" xfId="0" applyFont="1" applyBorder="1" applyAlignment="1">
      <alignment horizontal="center" vertical="top" wrapText="1"/>
    </xf>
    <xf numFmtId="14" fontId="1" fillId="0" borderId="1" xfId="0" applyNumberFormat="1" applyFont="1" applyBorder="1" applyAlignment="1">
      <alignment horizontal="center" vertical="top" wrapText="1"/>
    </xf>
    <xf numFmtId="0" fontId="1" fillId="0" borderId="1" xfId="0" applyFont="1" applyBorder="1" applyAlignment="1">
      <alignment horizontal="center" vertical="top" wrapText="1"/>
    </xf>
    <xf numFmtId="0" fontId="1" fillId="0" borderId="4" xfId="0" applyFont="1" applyBorder="1" applyAlignment="1">
      <alignment horizontal="center" vertical="top" wrapText="1"/>
    </xf>
    <xf numFmtId="0" fontId="1" fillId="0" borderId="3" xfId="0" applyFont="1" applyBorder="1" applyAlignment="1">
      <alignment horizontal="left" vertical="top" wrapText="1"/>
    </xf>
    <xf numFmtId="4" fontId="1" fillId="0" borderId="3" xfId="0" applyNumberFormat="1" applyFont="1" applyBorder="1" applyAlignment="1">
      <alignment horizontal="center" vertical="center" wrapText="1"/>
    </xf>
    <xf numFmtId="4" fontId="1" fillId="0" borderId="2" xfId="0" applyNumberFormat="1" applyFont="1" applyFill="1" applyBorder="1" applyAlignment="1">
      <alignment horizontal="center" vertical="center" wrapText="1"/>
    </xf>
    <xf numFmtId="4" fontId="1" fillId="0" borderId="3"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top" wrapText="1"/>
    </xf>
    <xf numFmtId="0" fontId="1" fillId="0" borderId="2" xfId="0" applyFont="1" applyFill="1" applyBorder="1" applyAlignment="1">
      <alignment horizontal="center" vertical="top" wrapText="1"/>
    </xf>
    <xf numFmtId="0" fontId="1" fillId="0" borderId="2" xfId="0" applyFont="1" applyFill="1" applyBorder="1" applyAlignment="1">
      <alignment horizontal="left" vertical="top" wrapText="1"/>
    </xf>
    <xf numFmtId="0" fontId="1" fillId="0" borderId="13" xfId="0" applyFont="1" applyBorder="1"/>
    <xf numFmtId="0" fontId="0" fillId="0" borderId="11" xfId="0" applyBorder="1" applyAlignment="1">
      <alignment horizontal="center" vertical="top"/>
    </xf>
    <xf numFmtId="0" fontId="0" fillId="0" borderId="3" xfId="0" applyBorder="1" applyAlignment="1">
      <alignment horizontal="center"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1" xfId="0" applyFont="1" applyBorder="1" applyAlignment="1">
      <alignment horizontal="left" vertical="top" wrapText="1"/>
    </xf>
    <xf numFmtId="4" fontId="3"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4" fontId="1" fillId="0" borderId="1" xfId="0" applyNumberFormat="1" applyFont="1" applyFill="1" applyBorder="1" applyAlignment="1">
      <alignment horizontal="center" vertical="center"/>
    </xf>
    <xf numFmtId="0" fontId="6" fillId="0" borderId="1" xfId="0" applyFont="1" applyBorder="1" applyAlignment="1">
      <alignment horizontal="center" vertical="top" wrapText="1"/>
    </xf>
    <xf numFmtId="49" fontId="1" fillId="0" borderId="1" xfId="0" applyNumberFormat="1" applyFont="1" applyFill="1" applyBorder="1" applyAlignment="1">
      <alignment horizontal="center" vertical="center"/>
    </xf>
    <xf numFmtId="0" fontId="1" fillId="0" borderId="2" xfId="0" applyFont="1" applyBorder="1" applyAlignment="1">
      <alignment horizontal="left" vertical="top" wrapText="1"/>
    </xf>
    <xf numFmtId="0" fontId="1" fillId="0" borderId="1" xfId="0" applyFont="1" applyBorder="1" applyAlignment="1">
      <alignment horizontal="left" vertical="top" wrapText="1"/>
    </xf>
    <xf numFmtId="49" fontId="1" fillId="0" borderId="2" xfId="0" applyNumberFormat="1" applyFont="1" applyBorder="1" applyAlignment="1">
      <alignment horizontal="center" vertical="top" wrapText="1"/>
    </xf>
    <xf numFmtId="0" fontId="1" fillId="0" borderId="2" xfId="0" applyFont="1" applyBorder="1" applyAlignment="1">
      <alignment horizontal="left" vertical="top" wrapText="1"/>
    </xf>
    <xf numFmtId="49" fontId="1" fillId="0" borderId="3" xfId="0" applyNumberFormat="1" applyFont="1" applyBorder="1" applyAlignment="1">
      <alignment horizontal="center" vertical="top" wrapText="1"/>
    </xf>
    <xf numFmtId="0" fontId="1" fillId="0" borderId="2" xfId="0" applyFont="1" applyBorder="1" applyAlignment="1">
      <alignment horizontal="center" vertical="top" wrapText="1"/>
    </xf>
    <xf numFmtId="0" fontId="1" fillId="0" borderId="4" xfId="0" applyFont="1" applyBorder="1" applyAlignment="1">
      <alignment horizontal="center" vertical="top" wrapText="1"/>
    </xf>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0" fontId="1" fillId="0" borderId="9" xfId="0" applyFont="1" applyBorder="1" applyAlignment="1">
      <alignment horizontal="center" vertical="top" wrapText="1"/>
    </xf>
    <xf numFmtId="0" fontId="1" fillId="0" borderId="1" xfId="0" applyFont="1" applyBorder="1" applyAlignment="1">
      <alignment horizontal="left" vertical="top" wrapText="1"/>
    </xf>
    <xf numFmtId="0" fontId="1" fillId="0" borderId="2" xfId="0" applyFont="1" applyFill="1" applyBorder="1" applyAlignment="1">
      <alignment horizontal="center" vertical="center"/>
    </xf>
    <xf numFmtId="4" fontId="6" fillId="3" borderId="1" xfId="0" applyNumberFormat="1" applyFont="1" applyFill="1" applyBorder="1" applyAlignment="1">
      <alignment horizontal="center" vertical="center"/>
    </xf>
    <xf numFmtId="4" fontId="12" fillId="3" borderId="1" xfId="0" applyNumberFormat="1" applyFont="1" applyFill="1" applyBorder="1" applyAlignment="1">
      <alignment horizontal="center" vertical="center"/>
    </xf>
    <xf numFmtId="4" fontId="12" fillId="0" borderId="1" xfId="0" applyNumberFormat="1" applyFont="1" applyBorder="1" applyAlignment="1">
      <alignment horizontal="center" vertical="center"/>
    </xf>
    <xf numFmtId="0" fontId="1" fillId="0" borderId="2" xfId="0" applyFont="1" applyFill="1" applyBorder="1" applyAlignment="1">
      <alignment horizontal="center" vertical="center"/>
    </xf>
    <xf numFmtId="4" fontId="1"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top" wrapText="1"/>
    </xf>
    <xf numFmtId="0" fontId="1" fillId="0" borderId="2" xfId="0" applyFont="1" applyFill="1" applyBorder="1" applyAlignment="1">
      <alignment horizontal="left" vertical="top" wrapText="1"/>
    </xf>
    <xf numFmtId="49" fontId="1" fillId="0" borderId="2" xfId="0" applyNumberFormat="1" applyFont="1" applyFill="1" applyBorder="1" applyAlignment="1">
      <alignment horizontal="center" vertical="top" wrapText="1"/>
    </xf>
    <xf numFmtId="0" fontId="1" fillId="0" borderId="2" xfId="0" applyFont="1" applyBorder="1" applyAlignment="1">
      <alignment horizontal="center" vertical="top" wrapText="1"/>
    </xf>
    <xf numFmtId="0" fontId="1" fillId="0" borderId="2" xfId="0" applyFont="1" applyBorder="1" applyAlignment="1">
      <alignment horizontal="lef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4" xfId="0" applyFont="1" applyBorder="1" applyAlignment="1">
      <alignment horizontal="center" vertical="top" wrapText="1"/>
    </xf>
    <xf numFmtId="0" fontId="1" fillId="0" borderId="3" xfId="0" applyFont="1" applyBorder="1" applyAlignment="1">
      <alignment horizontal="left" vertical="top" wrapText="1"/>
    </xf>
    <xf numFmtId="49" fontId="1" fillId="0" borderId="4" xfId="0" applyNumberFormat="1" applyFont="1" applyBorder="1" applyAlignment="1">
      <alignment horizontal="center" vertical="top" wrapText="1"/>
    </xf>
    <xf numFmtId="4" fontId="1" fillId="0" borderId="4" xfId="0" applyNumberFormat="1" applyFont="1" applyBorder="1" applyAlignment="1">
      <alignment horizontal="center" vertical="center" wrapText="1"/>
    </xf>
    <xf numFmtId="0" fontId="7" fillId="5" borderId="1" xfId="0" applyFont="1" applyFill="1" applyBorder="1" applyAlignment="1">
      <alignment horizontal="left" vertical="top" wrapText="1"/>
    </xf>
    <xf numFmtId="0" fontId="6" fillId="5" borderId="3" xfId="0" applyFont="1" applyFill="1" applyBorder="1" applyAlignment="1">
      <alignment horizontal="left" vertical="top" wrapText="1"/>
    </xf>
    <xf numFmtId="0" fontId="7" fillId="5" borderId="3" xfId="0" applyFont="1" applyFill="1" applyBorder="1" applyAlignment="1">
      <alignment horizontal="left" vertical="top" wrapText="1"/>
    </xf>
    <xf numFmtId="0" fontId="1" fillId="0" borderId="3" xfId="0" applyFont="1" applyBorder="1" applyAlignment="1">
      <alignment horizontal="left" vertical="top" wrapText="1"/>
    </xf>
    <xf numFmtId="0" fontId="6" fillId="0" borderId="13" xfId="0" applyFont="1" applyFill="1" applyBorder="1" applyAlignment="1">
      <alignment horizontal="left"/>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2" xfId="0" applyFont="1" applyBorder="1" applyAlignment="1">
      <alignment horizontal="center" vertical="top" wrapText="1"/>
    </xf>
    <xf numFmtId="0" fontId="1" fillId="0" borderId="4" xfId="0" applyFont="1" applyBorder="1" applyAlignment="1">
      <alignment horizontal="center" vertical="top" wrapText="1"/>
    </xf>
    <xf numFmtId="0" fontId="1" fillId="0" borderId="3" xfId="0" applyFont="1" applyBorder="1" applyAlignment="1">
      <alignment horizontal="left" vertical="top" wrapText="1"/>
    </xf>
    <xf numFmtId="49" fontId="1" fillId="0" borderId="4" xfId="0" applyNumberFormat="1" applyFont="1" applyBorder="1" applyAlignment="1">
      <alignment horizontal="center" vertical="top" wrapText="1"/>
    </xf>
    <xf numFmtId="4" fontId="1" fillId="0" borderId="2" xfId="0" applyNumberFormat="1" applyFont="1" applyBorder="1" applyAlignment="1">
      <alignment horizontal="center" vertical="center" wrapText="1"/>
    </xf>
    <xf numFmtId="4" fontId="1" fillId="0" borderId="4" xfId="0" applyNumberFormat="1" applyFont="1" applyBorder="1" applyAlignment="1">
      <alignment horizontal="center" vertical="center" wrapText="1"/>
    </xf>
    <xf numFmtId="4" fontId="1" fillId="0" borderId="2" xfId="0" applyNumberFormat="1" applyFont="1" applyFill="1" applyBorder="1" applyAlignment="1">
      <alignment horizontal="center" vertical="center" wrapText="1"/>
    </xf>
    <xf numFmtId="0" fontId="1" fillId="0" borderId="2" xfId="0" applyFont="1" applyBorder="1" applyAlignment="1">
      <alignment horizontal="left" vertical="top"/>
    </xf>
    <xf numFmtId="0" fontId="1" fillId="0" borderId="4" xfId="0" applyFont="1" applyFill="1" applyBorder="1" applyAlignment="1">
      <alignment horizontal="center" vertical="top" wrapText="1"/>
    </xf>
    <xf numFmtId="0" fontId="6" fillId="0" borderId="2" xfId="0" applyFont="1" applyBorder="1" applyAlignment="1">
      <alignment horizontal="left" vertical="top" wrapText="1"/>
    </xf>
    <xf numFmtId="0" fontId="6" fillId="0" borderId="3" xfId="0" applyFont="1" applyFill="1" applyBorder="1" applyAlignment="1">
      <alignment horizontal="left" vertical="top" wrapText="1"/>
    </xf>
    <xf numFmtId="0" fontId="1" fillId="0" borderId="2" xfId="0" applyFont="1" applyFill="1" applyBorder="1" applyAlignment="1">
      <alignment horizontal="left" vertical="top" wrapText="1"/>
    </xf>
    <xf numFmtId="0" fontId="1" fillId="0" borderId="1" xfId="0" applyFont="1" applyFill="1" applyBorder="1" applyAlignment="1">
      <alignment horizontal="center" vertical="top"/>
    </xf>
    <xf numFmtId="0" fontId="1" fillId="0" borderId="4" xfId="0" applyFont="1" applyBorder="1" applyAlignment="1">
      <alignment horizontal="left" vertical="top" wrapText="1"/>
    </xf>
    <xf numFmtId="0" fontId="1" fillId="0" borderId="4" xfId="0" applyFont="1" applyBorder="1" applyAlignment="1">
      <alignment horizontal="center" vertical="top" wrapText="1"/>
    </xf>
    <xf numFmtId="49" fontId="1" fillId="0" borderId="4" xfId="0" applyNumberFormat="1" applyFont="1" applyBorder="1" applyAlignment="1">
      <alignment horizontal="center" vertical="top" wrapText="1"/>
    </xf>
    <xf numFmtId="4" fontId="1" fillId="0" borderId="4" xfId="0" applyNumberFormat="1" applyFont="1" applyBorder="1" applyAlignment="1">
      <alignment horizontal="center" vertical="center" wrapText="1"/>
    </xf>
    <xf numFmtId="0" fontId="1" fillId="5" borderId="5" xfId="0" applyFont="1" applyFill="1" applyBorder="1" applyAlignment="1">
      <alignment horizontal="left" vertical="top" wrapText="1"/>
    </xf>
    <xf numFmtId="0" fontId="1" fillId="0" borderId="2" xfId="0" applyFont="1" applyFill="1" applyBorder="1" applyAlignment="1">
      <alignment horizontal="center" vertical="top" wrapText="1"/>
    </xf>
    <xf numFmtId="0" fontId="1" fillId="0" borderId="2" xfId="0" applyFont="1" applyFill="1" applyBorder="1" applyAlignment="1">
      <alignment horizontal="left" vertical="top" wrapText="1"/>
    </xf>
    <xf numFmtId="0" fontId="1" fillId="0" borderId="2" xfId="0" applyFont="1" applyBorder="1" applyAlignment="1">
      <alignment horizontal="center" vertical="top" wrapText="1"/>
    </xf>
    <xf numFmtId="0" fontId="1" fillId="0" borderId="2" xfId="0" applyFont="1" applyBorder="1" applyAlignment="1">
      <alignment horizontal="left" vertical="top" wrapText="1"/>
    </xf>
    <xf numFmtId="0" fontId="3" fillId="4" borderId="1" xfId="0" applyFont="1" applyFill="1" applyBorder="1" applyAlignment="1">
      <alignment horizontal="center" vertical="center"/>
    </xf>
    <xf numFmtId="0" fontId="12" fillId="4" borderId="1" xfId="0" applyFont="1" applyFill="1" applyBorder="1" applyAlignment="1">
      <alignment horizontal="center" vertical="center"/>
    </xf>
    <xf numFmtId="4" fontId="3" fillId="4" borderId="1" xfId="0" applyNumberFormat="1" applyFont="1" applyFill="1" applyBorder="1" applyAlignment="1">
      <alignment horizontal="center" vertical="center"/>
    </xf>
    <xf numFmtId="0" fontId="3" fillId="4" borderId="0" xfId="0" applyFont="1" applyFill="1"/>
    <xf numFmtId="4" fontId="1" fillId="4" borderId="1" xfId="0" applyNumberFormat="1" applyFont="1" applyFill="1" applyBorder="1" applyAlignment="1">
      <alignment horizontal="center" vertical="center"/>
    </xf>
    <xf numFmtId="0" fontId="1" fillId="0" borderId="3" xfId="0" applyFont="1" applyBorder="1" applyAlignment="1">
      <alignment horizontal="center" vertical="top" wrapText="1"/>
    </xf>
    <xf numFmtId="49" fontId="1" fillId="0" borderId="3" xfId="0" applyNumberFormat="1" applyFont="1" applyBorder="1" applyAlignment="1">
      <alignment horizontal="center" vertical="top"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4" xfId="0" applyFont="1" applyBorder="1" applyAlignment="1">
      <alignment horizontal="center" vertical="top" wrapText="1"/>
    </xf>
    <xf numFmtId="0" fontId="1" fillId="0" borderId="3" xfId="0" applyFont="1" applyBorder="1" applyAlignment="1">
      <alignment horizontal="left" vertical="top" wrapText="1"/>
    </xf>
    <xf numFmtId="4" fontId="1" fillId="0" borderId="4" xfId="0" applyNumberFormat="1" applyFont="1" applyBorder="1" applyAlignment="1">
      <alignment horizontal="center" vertical="center" wrapText="1"/>
    </xf>
    <xf numFmtId="4" fontId="1" fillId="0" borderId="3" xfId="0" applyNumberFormat="1" applyFont="1" applyBorder="1" applyAlignment="1">
      <alignment horizontal="center" vertical="center" wrapText="1"/>
    </xf>
    <xf numFmtId="49" fontId="1" fillId="0" borderId="10" xfId="0" applyNumberFormat="1" applyFont="1" applyBorder="1" applyAlignment="1">
      <alignment horizontal="center" vertical="top" wrapText="1"/>
    </xf>
    <xf numFmtId="0" fontId="6" fillId="0" borderId="9" xfId="0" applyFont="1" applyBorder="1" applyAlignment="1">
      <alignment horizontal="left" vertical="top" wrapText="1"/>
    </xf>
    <xf numFmtId="0" fontId="1" fillId="0" borderId="4" xfId="0" applyFont="1" applyBorder="1" applyAlignment="1">
      <alignment horizontal="left" vertical="top" wrapText="1"/>
    </xf>
    <xf numFmtId="49" fontId="1" fillId="0" borderId="4" xfId="0" applyNumberFormat="1" applyFont="1" applyBorder="1" applyAlignment="1">
      <alignment horizontal="center" vertical="top" wrapText="1"/>
    </xf>
    <xf numFmtId="4" fontId="1" fillId="0" borderId="4" xfId="0" applyNumberFormat="1" applyFont="1" applyBorder="1" applyAlignment="1">
      <alignment horizontal="center" vertical="center" wrapText="1"/>
    </xf>
    <xf numFmtId="0" fontId="1" fillId="6" borderId="1" xfId="0" applyFont="1" applyFill="1" applyBorder="1" applyAlignment="1">
      <alignment horizontal="left" vertical="top" wrapText="1"/>
    </xf>
    <xf numFmtId="14" fontId="1" fillId="6" borderId="1" xfId="0" applyNumberFormat="1" applyFont="1" applyFill="1" applyBorder="1" applyAlignment="1">
      <alignment horizontal="left" vertical="top" wrapText="1"/>
    </xf>
    <xf numFmtId="0" fontId="6" fillId="0" borderId="1" xfId="0" applyFont="1" applyFill="1" applyBorder="1" applyAlignment="1">
      <alignment wrapText="1"/>
    </xf>
    <xf numFmtId="0" fontId="1" fillId="0" borderId="1" xfId="0" applyFont="1" applyFill="1" applyBorder="1" applyAlignment="1">
      <alignment vertical="top" wrapText="1"/>
    </xf>
    <xf numFmtId="0" fontId="1" fillId="0" borderId="5" xfId="0" applyFont="1" applyFill="1" applyBorder="1" applyAlignment="1">
      <alignment horizontal="left" vertical="top" wrapText="1"/>
    </xf>
    <xf numFmtId="0" fontId="6" fillId="0" borderId="5" xfId="0" applyFont="1" applyFill="1" applyBorder="1" applyAlignment="1">
      <alignment horizontal="left" vertical="top" wrapText="1"/>
    </xf>
    <xf numFmtId="0" fontId="1" fillId="0" borderId="0" xfId="0" applyFont="1" applyAlignment="1">
      <alignment horizontal="left"/>
    </xf>
    <xf numFmtId="0" fontId="1" fillId="0" borderId="2" xfId="0" applyFont="1" applyFill="1" applyBorder="1" applyAlignment="1">
      <alignment horizontal="center" vertical="top" wrapText="1"/>
    </xf>
    <xf numFmtId="0" fontId="1" fillId="0" borderId="3" xfId="0" applyFont="1" applyFill="1" applyBorder="1" applyAlignment="1">
      <alignment horizontal="center" vertical="top" wrapText="1"/>
    </xf>
    <xf numFmtId="0" fontId="1" fillId="0" borderId="2" xfId="0" applyFont="1" applyFill="1" applyBorder="1" applyAlignment="1">
      <alignment horizontal="left" vertical="top" wrapText="1"/>
    </xf>
    <xf numFmtId="0" fontId="1" fillId="0" borderId="3" xfId="0" applyFont="1" applyFill="1" applyBorder="1" applyAlignment="1">
      <alignment horizontal="left"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49" fontId="1" fillId="0" borderId="2" xfId="0" applyNumberFormat="1" applyFont="1" applyBorder="1" applyAlignment="1">
      <alignment horizontal="center" vertical="top" wrapText="1"/>
    </xf>
    <xf numFmtId="49" fontId="1" fillId="0" borderId="3" xfId="0" applyNumberFormat="1" applyFont="1" applyBorder="1" applyAlignment="1">
      <alignment horizontal="center" vertical="top" wrapText="1"/>
    </xf>
    <xf numFmtId="0" fontId="6" fillId="0" borderId="2" xfId="0" applyFont="1" applyBorder="1" applyAlignment="1">
      <alignment horizontal="center" vertical="top" wrapText="1"/>
    </xf>
    <xf numFmtId="0" fontId="6" fillId="0" borderId="3" xfId="0" applyFont="1" applyBorder="1" applyAlignment="1">
      <alignment horizontal="center" vertical="top"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2" xfId="0" applyFont="1" applyBorder="1" applyAlignment="1">
      <alignment horizontal="center" vertical="top"/>
    </xf>
    <xf numFmtId="0" fontId="1" fillId="0" borderId="3" xfId="0" applyFont="1" applyBorder="1" applyAlignment="1">
      <alignment horizontal="center" vertical="top"/>
    </xf>
    <xf numFmtId="0" fontId="1" fillId="0" borderId="4" xfId="0" applyFont="1" applyBorder="1" applyAlignment="1">
      <alignment horizontal="center" vertical="top" wrapText="1"/>
    </xf>
    <xf numFmtId="0" fontId="1" fillId="0" borderId="8" xfId="0" applyFont="1" applyBorder="1" applyAlignment="1">
      <alignment horizontal="center" vertical="top" wrapText="1"/>
    </xf>
    <xf numFmtId="0" fontId="1" fillId="0" borderId="10" xfId="0" applyFont="1" applyBorder="1" applyAlignment="1">
      <alignment horizontal="center" vertical="top" wrapText="1"/>
    </xf>
    <xf numFmtId="0" fontId="1" fillId="0" borderId="8" xfId="0" applyFont="1" applyBorder="1" applyAlignment="1">
      <alignment horizontal="left" vertical="top" wrapText="1"/>
    </xf>
    <xf numFmtId="0" fontId="1" fillId="0" borderId="10" xfId="0" applyFont="1" applyBorder="1" applyAlignment="1">
      <alignment horizontal="left" vertical="top" wrapText="1"/>
    </xf>
    <xf numFmtId="0" fontId="1" fillId="0" borderId="8" xfId="0" applyFont="1" applyBorder="1" applyAlignment="1">
      <alignment horizontal="center" vertical="top"/>
    </xf>
    <xf numFmtId="0" fontId="0" fillId="0" borderId="10" xfId="0" applyBorder="1" applyAlignment="1">
      <alignment horizontal="center" vertical="top"/>
    </xf>
    <xf numFmtId="0" fontId="0" fillId="0" borderId="4" xfId="0" applyBorder="1" applyAlignment="1">
      <alignment horizontal="center" vertical="top" wrapText="1"/>
    </xf>
    <xf numFmtId="0" fontId="3" fillId="0" borderId="17" xfId="0" applyFont="1" applyBorder="1" applyAlignment="1">
      <alignment horizontal="left"/>
    </xf>
    <xf numFmtId="0" fontId="3" fillId="0" borderId="18" xfId="0" applyFont="1" applyBorder="1" applyAlignment="1">
      <alignment horizontal="left"/>
    </xf>
    <xf numFmtId="0" fontId="3" fillId="0" borderId="19" xfId="0" applyFont="1" applyBorder="1" applyAlignment="1">
      <alignment horizontal="left"/>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center" vertical="top"/>
    </xf>
    <xf numFmtId="49" fontId="1" fillId="0" borderId="4" xfId="0" applyNumberFormat="1" applyFont="1" applyBorder="1" applyAlignment="1">
      <alignment horizontal="center" vertical="top" wrapText="1"/>
    </xf>
    <xf numFmtId="0" fontId="1" fillId="0" borderId="9" xfId="0" applyFont="1" applyBorder="1" applyAlignment="1">
      <alignment horizontal="center" vertical="top" wrapText="1"/>
    </xf>
    <xf numFmtId="0" fontId="1" fillId="0" borderId="12" xfId="0" applyFont="1" applyBorder="1" applyAlignment="1">
      <alignment horizontal="center" vertical="top" wrapText="1"/>
    </xf>
    <xf numFmtId="0" fontId="6" fillId="0" borderId="4" xfId="0" applyFont="1" applyBorder="1" applyAlignment="1">
      <alignment horizontal="center" vertical="top"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49" fontId="1" fillId="0" borderId="2"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xf>
    <xf numFmtId="4" fontId="1" fillId="0" borderId="2" xfId="0" applyNumberFormat="1" applyFont="1" applyBorder="1" applyAlignment="1">
      <alignment horizontal="center" vertical="center" wrapText="1"/>
    </xf>
    <xf numFmtId="4" fontId="1" fillId="0" borderId="4" xfId="0" applyNumberFormat="1" applyFont="1" applyBorder="1" applyAlignment="1">
      <alignment horizontal="center" vertical="center" wrapText="1"/>
    </xf>
    <xf numFmtId="4" fontId="6" fillId="0" borderId="2" xfId="0" applyNumberFormat="1" applyFont="1" applyBorder="1" applyAlignment="1">
      <alignment horizontal="center" vertical="center" wrapText="1"/>
    </xf>
    <xf numFmtId="4" fontId="6" fillId="0" borderId="4" xfId="0" applyNumberFormat="1" applyFont="1" applyBorder="1" applyAlignment="1">
      <alignment horizontal="center" vertical="center" wrapText="1"/>
    </xf>
    <xf numFmtId="4" fontId="6" fillId="0" borderId="3" xfId="0" applyNumberFormat="1" applyFont="1" applyBorder="1" applyAlignment="1">
      <alignment horizontal="center" vertical="center" wrapText="1"/>
    </xf>
    <xf numFmtId="4" fontId="6" fillId="0" borderId="2" xfId="0" applyNumberFormat="1" applyFont="1" applyFill="1" applyBorder="1" applyAlignment="1">
      <alignment horizontal="center" vertical="center" wrapText="1"/>
    </xf>
    <xf numFmtId="4" fontId="6" fillId="0" borderId="4" xfId="0" applyNumberFormat="1" applyFont="1" applyFill="1" applyBorder="1" applyAlignment="1">
      <alignment horizontal="center" vertical="center" wrapText="1"/>
    </xf>
    <xf numFmtId="4" fontId="6" fillId="0" borderId="3" xfId="0" applyNumberFormat="1" applyFont="1" applyFill="1" applyBorder="1" applyAlignment="1">
      <alignment horizontal="center" vertical="center" wrapText="1"/>
    </xf>
    <xf numFmtId="4" fontId="1" fillId="0" borderId="3" xfId="0" applyNumberFormat="1" applyFont="1" applyBorder="1" applyAlignment="1">
      <alignment horizontal="center" vertical="center" wrapText="1"/>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4" fontId="1" fillId="0" borderId="2" xfId="0" applyNumberFormat="1" applyFont="1" applyBorder="1" applyAlignment="1">
      <alignment horizontal="center" vertical="center"/>
    </xf>
    <xf numFmtId="4" fontId="1" fillId="0" borderId="4" xfId="0" applyNumberFormat="1" applyFont="1" applyBorder="1" applyAlignment="1">
      <alignment horizontal="center" vertical="center"/>
    </xf>
    <xf numFmtId="4" fontId="1" fillId="0" borderId="2" xfId="0" applyNumberFormat="1" applyFont="1" applyBorder="1" applyAlignment="1">
      <alignment horizontal="center" vertical="top" wrapText="1"/>
    </xf>
    <xf numFmtId="4" fontId="1" fillId="0" borderId="3" xfId="0" applyNumberFormat="1" applyFont="1" applyBorder="1" applyAlignment="1">
      <alignment horizontal="center" vertical="top" wrapText="1"/>
    </xf>
    <xf numFmtId="4" fontId="1" fillId="0" borderId="3" xfId="0" applyNumberFormat="1" applyFont="1" applyBorder="1" applyAlignment="1">
      <alignment horizontal="center" vertical="center"/>
    </xf>
    <xf numFmtId="4" fontId="1" fillId="0" borderId="2" xfId="0" applyNumberFormat="1" applyFont="1" applyFill="1" applyBorder="1" applyAlignment="1">
      <alignment horizontal="center" vertical="center"/>
    </xf>
    <xf numFmtId="4" fontId="1" fillId="0" borderId="4" xfId="0" applyNumberFormat="1" applyFont="1" applyFill="1" applyBorder="1" applyAlignment="1">
      <alignment horizontal="center" vertical="center"/>
    </xf>
    <xf numFmtId="4" fontId="1" fillId="0" borderId="3" xfId="0" applyNumberFormat="1" applyFont="1" applyFill="1" applyBorder="1" applyAlignment="1">
      <alignment horizontal="center" vertical="center"/>
    </xf>
    <xf numFmtId="4" fontId="1" fillId="0" borderId="2" xfId="0" applyNumberFormat="1" applyFont="1" applyFill="1" applyBorder="1" applyAlignment="1">
      <alignment horizontal="center" vertical="center" wrapText="1"/>
    </xf>
    <xf numFmtId="4" fontId="1" fillId="0" borderId="4" xfId="0" applyNumberFormat="1" applyFont="1" applyFill="1" applyBorder="1" applyAlignment="1">
      <alignment horizontal="center" vertical="center" wrapText="1"/>
    </xf>
    <xf numFmtId="4" fontId="1" fillId="0" borderId="3" xfId="0" applyNumberFormat="1" applyFont="1" applyFill="1" applyBorder="1" applyAlignment="1">
      <alignment horizontal="center" vertical="center" wrapText="1"/>
    </xf>
    <xf numFmtId="0" fontId="0" fillId="0" borderId="3" xfId="0" applyBorder="1" applyAlignment="1">
      <alignment horizontal="left" vertical="top" wrapText="1"/>
    </xf>
    <xf numFmtId="49" fontId="1" fillId="0" borderId="10" xfId="0" applyNumberFormat="1" applyFont="1" applyBorder="1" applyAlignment="1">
      <alignment horizontal="center" vertical="top" wrapText="1"/>
    </xf>
    <xf numFmtId="0" fontId="1" fillId="0" borderId="0" xfId="0" applyFont="1" applyBorder="1" applyAlignment="1">
      <alignment horizontal="left" vertical="top" wrapText="1"/>
    </xf>
    <xf numFmtId="0" fontId="1" fillId="0" borderId="13" xfId="0" applyFont="1" applyBorder="1" applyAlignment="1">
      <alignment horizontal="left" vertical="top" wrapText="1"/>
    </xf>
    <xf numFmtId="0" fontId="1" fillId="0" borderId="4" xfId="0" applyFont="1" applyFill="1" applyBorder="1" applyAlignment="1">
      <alignment horizontal="center" vertical="top" wrapText="1"/>
    </xf>
    <xf numFmtId="0" fontId="1" fillId="0" borderId="1" xfId="0" applyFont="1" applyBorder="1" applyAlignment="1">
      <alignment horizontal="center" wrapText="1"/>
    </xf>
    <xf numFmtId="0" fontId="0" fillId="0" borderId="1" xfId="0" applyBorder="1" applyAlignment="1">
      <alignment horizont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xf>
    <xf numFmtId="0" fontId="1" fillId="0" borderId="1" xfId="0" applyFont="1" applyBorder="1" applyAlignment="1">
      <alignment horizontal="center" vertical="center"/>
    </xf>
    <xf numFmtId="0" fontId="0" fillId="0" borderId="1" xfId="0" applyBorder="1" applyAlignment="1">
      <alignment horizontal="center" vertical="center" wrapText="1"/>
    </xf>
    <xf numFmtId="0" fontId="2" fillId="0" borderId="0" xfId="0" applyFont="1" applyAlignment="1">
      <alignment horizontal="center"/>
    </xf>
    <xf numFmtId="0" fontId="6" fillId="0" borderId="1" xfId="0" applyFont="1" applyBorder="1" applyAlignment="1">
      <alignment horizontal="center" vertical="center" wrapText="1"/>
    </xf>
    <xf numFmtId="0" fontId="1" fillId="0" borderId="0" xfId="0" applyFont="1" applyAlignment="1">
      <alignment horizontal="left"/>
    </xf>
    <xf numFmtId="0" fontId="1" fillId="0" borderId="2" xfId="0" applyFont="1" applyBorder="1" applyAlignment="1">
      <alignment horizontal="left" vertical="top"/>
    </xf>
    <xf numFmtId="0" fontId="1" fillId="0" borderId="3" xfId="0" applyFont="1" applyBorder="1" applyAlignment="1">
      <alignment horizontal="left" vertical="top"/>
    </xf>
    <xf numFmtId="0" fontId="1" fillId="5" borderId="2" xfId="0" applyFont="1" applyFill="1" applyBorder="1" applyAlignment="1">
      <alignment horizontal="center" vertical="top" wrapText="1"/>
    </xf>
    <xf numFmtId="0" fontId="1" fillId="5" borderId="4" xfId="0" applyFont="1" applyFill="1" applyBorder="1" applyAlignment="1">
      <alignment horizontal="center" vertical="top" wrapText="1"/>
    </xf>
    <xf numFmtId="14" fontId="1" fillId="0" borderId="2" xfId="0" applyNumberFormat="1" applyFont="1" applyBorder="1" applyAlignment="1">
      <alignment horizontal="left" vertical="top" wrapText="1"/>
    </xf>
    <xf numFmtId="14" fontId="1" fillId="0" borderId="4" xfId="0" applyNumberFormat="1" applyFont="1" applyBorder="1" applyAlignment="1">
      <alignment horizontal="left" vertical="top" wrapText="1"/>
    </xf>
    <xf numFmtId="0" fontId="1" fillId="0" borderId="4" xfId="0" applyFont="1" applyFill="1" applyBorder="1" applyAlignment="1">
      <alignment horizontal="left" vertical="top" wrapText="1"/>
    </xf>
    <xf numFmtId="49" fontId="1" fillId="0" borderId="2" xfId="0" applyNumberFormat="1" applyFont="1" applyFill="1" applyBorder="1" applyAlignment="1">
      <alignment horizontal="center" vertical="top" wrapText="1"/>
    </xf>
    <xf numFmtId="49" fontId="1" fillId="0" borderId="4" xfId="0" applyNumberFormat="1" applyFont="1" applyFill="1" applyBorder="1" applyAlignment="1">
      <alignment horizontal="center" vertical="top" wrapText="1"/>
    </xf>
    <xf numFmtId="49" fontId="1" fillId="0" borderId="3" xfId="0" applyNumberFormat="1" applyFont="1" applyFill="1" applyBorder="1" applyAlignment="1">
      <alignment horizontal="center" vertical="top" wrapText="1"/>
    </xf>
    <xf numFmtId="0" fontId="5" fillId="0" borderId="2" xfId="1" applyFont="1" applyBorder="1" applyAlignment="1">
      <alignment horizontal="center" wrapText="1"/>
    </xf>
    <xf numFmtId="0" fontId="5" fillId="0" borderId="3" xfId="1" applyFont="1" applyBorder="1" applyAlignment="1">
      <alignment horizontal="center"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consultantplus://offline/ref=3D0D1FA37BFC4FD4827B32A30E9945BF67DC73B15484D8628C3ABC299E17C3F496000D574D34C6CC6399B441G5dBH"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408"/>
  <sheetViews>
    <sheetView tabSelected="1" zoomScaleNormal="100" workbookViewId="0">
      <pane xSplit="2" ySplit="8" topLeftCell="E404" activePane="bottomRight" state="frozen"/>
      <selection pane="topRight" activeCell="C1" sqref="C1"/>
      <selection pane="bottomLeft" activeCell="A9" sqref="A9"/>
      <selection pane="bottomRight" activeCell="A408" sqref="A408:XFD408"/>
    </sheetView>
  </sheetViews>
  <sheetFormatPr defaultRowHeight="15" x14ac:dyDescent="0.25"/>
  <cols>
    <col min="1" max="1" width="8.85546875" style="21" customWidth="1"/>
    <col min="2" max="2" width="48.7109375" style="1" customWidth="1"/>
    <col min="3" max="3" width="10.42578125" style="1" customWidth="1"/>
    <col min="4" max="4" width="10.28515625" style="21" customWidth="1"/>
    <col min="5" max="5" width="24.7109375" style="1" customWidth="1"/>
    <col min="6" max="6" width="14.42578125" style="1" customWidth="1"/>
    <col min="7" max="7" width="11.42578125" style="1" customWidth="1"/>
    <col min="8" max="8" width="25" style="1" customWidth="1"/>
    <col min="9" max="9" width="11.42578125" style="1" customWidth="1"/>
    <col min="10" max="10" width="12" style="1" customWidth="1"/>
    <col min="11" max="11" width="36" style="105" customWidth="1"/>
    <col min="12" max="12" width="9.42578125" style="1" customWidth="1"/>
    <col min="13" max="13" width="11" style="1" customWidth="1"/>
    <col min="14" max="14" width="16.85546875" style="1" customWidth="1"/>
    <col min="15" max="15" width="17.85546875" style="1" customWidth="1"/>
    <col min="16" max="16" width="18.42578125" style="1" customWidth="1"/>
    <col min="17" max="17" width="18.7109375" style="1" customWidth="1"/>
    <col min="18" max="18" width="17.42578125" style="1" customWidth="1"/>
    <col min="19" max="19" width="16.7109375" style="1" customWidth="1"/>
    <col min="20" max="16384" width="9.140625" style="1"/>
  </cols>
  <sheetData>
    <row r="1" spans="1:19" x14ac:dyDescent="0.25">
      <c r="A1" s="105"/>
      <c r="B1" s="97"/>
    </row>
    <row r="2" spans="1:19" ht="18.75" x14ac:dyDescent="0.3">
      <c r="C2" s="489" t="s">
        <v>608</v>
      </c>
      <c r="D2" s="489"/>
      <c r="E2" s="489"/>
      <c r="F2" s="489"/>
      <c r="G2" s="489"/>
      <c r="H2" s="489"/>
      <c r="I2" s="489"/>
      <c r="J2" s="489"/>
      <c r="K2" s="489"/>
      <c r="L2" s="489"/>
      <c r="M2" s="489"/>
      <c r="N2" s="489"/>
      <c r="O2" s="489"/>
      <c r="P2" s="489"/>
    </row>
    <row r="3" spans="1:19" x14ac:dyDescent="0.25">
      <c r="A3" s="491"/>
      <c r="B3" s="491"/>
      <c r="I3" s="19"/>
    </row>
    <row r="4" spans="1:19" x14ac:dyDescent="0.25">
      <c r="A4" s="365" t="s">
        <v>686</v>
      </c>
      <c r="B4" s="365"/>
      <c r="S4" s="34" t="s">
        <v>17</v>
      </c>
    </row>
    <row r="5" spans="1:19" x14ac:dyDescent="0.25">
      <c r="A5" s="482" t="s">
        <v>0</v>
      </c>
      <c r="B5" s="485" t="s">
        <v>1</v>
      </c>
      <c r="C5" s="480" t="s">
        <v>2</v>
      </c>
      <c r="D5" s="480"/>
      <c r="E5" s="480" t="s">
        <v>5</v>
      </c>
      <c r="F5" s="480"/>
      <c r="G5" s="480"/>
      <c r="H5" s="480" t="s">
        <v>9</v>
      </c>
      <c r="I5" s="481"/>
      <c r="J5" s="481"/>
      <c r="K5" s="480" t="s">
        <v>10</v>
      </c>
      <c r="L5" s="481"/>
      <c r="M5" s="481"/>
      <c r="N5" s="486" t="s">
        <v>16</v>
      </c>
      <c r="O5" s="486"/>
      <c r="P5" s="486"/>
      <c r="Q5" s="486"/>
      <c r="R5" s="486"/>
      <c r="S5" s="486"/>
    </row>
    <row r="6" spans="1:19" ht="45" x14ac:dyDescent="0.25">
      <c r="A6" s="483"/>
      <c r="B6" s="485"/>
      <c r="C6" s="487" t="s">
        <v>3</v>
      </c>
      <c r="D6" s="487" t="s">
        <v>4</v>
      </c>
      <c r="E6" s="485" t="s">
        <v>6</v>
      </c>
      <c r="F6" s="485" t="s">
        <v>7</v>
      </c>
      <c r="G6" s="485" t="s">
        <v>8</v>
      </c>
      <c r="H6" s="485" t="s">
        <v>6</v>
      </c>
      <c r="I6" s="485" t="s">
        <v>7</v>
      </c>
      <c r="J6" s="485" t="s">
        <v>8</v>
      </c>
      <c r="K6" s="490" t="s">
        <v>6</v>
      </c>
      <c r="L6" s="485" t="s">
        <v>7</v>
      </c>
      <c r="M6" s="485" t="s">
        <v>8</v>
      </c>
      <c r="N6" s="485" t="s">
        <v>13</v>
      </c>
      <c r="O6" s="485"/>
      <c r="P6" s="2" t="s">
        <v>14</v>
      </c>
      <c r="Q6" s="485" t="s">
        <v>15</v>
      </c>
      <c r="R6" s="488"/>
      <c r="S6" s="488"/>
    </row>
    <row r="7" spans="1:19" x14ac:dyDescent="0.25">
      <c r="A7" s="484"/>
      <c r="B7" s="485"/>
      <c r="C7" s="487"/>
      <c r="D7" s="487"/>
      <c r="E7" s="485"/>
      <c r="F7" s="485"/>
      <c r="G7" s="485"/>
      <c r="H7" s="485"/>
      <c r="I7" s="485"/>
      <c r="J7" s="485"/>
      <c r="K7" s="490"/>
      <c r="L7" s="485"/>
      <c r="M7" s="485"/>
      <c r="N7" s="5" t="s">
        <v>11</v>
      </c>
      <c r="O7" s="5" t="s">
        <v>12</v>
      </c>
      <c r="P7" s="5" t="s">
        <v>11</v>
      </c>
      <c r="Q7" s="5" t="s">
        <v>11</v>
      </c>
      <c r="R7" s="5" t="s">
        <v>11</v>
      </c>
      <c r="S7" s="5" t="s">
        <v>11</v>
      </c>
    </row>
    <row r="8" spans="1:19" x14ac:dyDescent="0.25">
      <c r="A8" s="57">
        <v>1</v>
      </c>
      <c r="B8" s="3">
        <v>2</v>
      </c>
      <c r="C8" s="3">
        <v>3</v>
      </c>
      <c r="D8" s="13">
        <v>4</v>
      </c>
      <c r="E8" s="3">
        <v>5</v>
      </c>
      <c r="F8" s="3">
        <v>6</v>
      </c>
      <c r="G8" s="3">
        <v>7</v>
      </c>
      <c r="H8" s="3">
        <v>8</v>
      </c>
      <c r="I8" s="3">
        <v>9</v>
      </c>
      <c r="J8" s="3">
        <v>10</v>
      </c>
      <c r="K8" s="170">
        <v>11</v>
      </c>
      <c r="L8" s="3">
        <v>12</v>
      </c>
      <c r="M8" s="3">
        <v>13</v>
      </c>
      <c r="N8" s="3">
        <v>14</v>
      </c>
      <c r="O8" s="3">
        <v>15</v>
      </c>
      <c r="P8" s="3">
        <v>16</v>
      </c>
      <c r="Q8" s="3">
        <v>17</v>
      </c>
      <c r="R8" s="3">
        <v>18</v>
      </c>
      <c r="S8" s="3">
        <v>19</v>
      </c>
    </row>
    <row r="9" spans="1:19" s="19" customFormat="1" ht="28.5" x14ac:dyDescent="0.2">
      <c r="A9" s="33"/>
      <c r="B9" s="295" t="s">
        <v>478</v>
      </c>
      <c r="C9" s="33">
        <v>802</v>
      </c>
      <c r="D9" s="33"/>
      <c r="E9" s="33"/>
      <c r="F9" s="33"/>
      <c r="G9" s="33"/>
      <c r="H9" s="33"/>
      <c r="I9" s="33"/>
      <c r="J9" s="33"/>
      <c r="K9" s="171"/>
      <c r="L9" s="33"/>
      <c r="M9" s="33"/>
      <c r="N9" s="33"/>
      <c r="O9" s="33"/>
      <c r="P9" s="36">
        <f>P10</f>
        <v>1197411.19</v>
      </c>
      <c r="Q9" s="36">
        <f>Q10</f>
        <v>0</v>
      </c>
      <c r="R9" s="36">
        <f>R10</f>
        <v>0</v>
      </c>
      <c r="S9" s="36">
        <f>S10</f>
        <v>0</v>
      </c>
    </row>
    <row r="10" spans="1:19" ht="114" x14ac:dyDescent="0.25">
      <c r="A10" s="63">
        <v>10700</v>
      </c>
      <c r="B10" s="285" t="s">
        <v>561</v>
      </c>
      <c r="C10" s="7">
        <v>802</v>
      </c>
      <c r="D10" s="7"/>
      <c r="E10" s="7"/>
      <c r="F10" s="7"/>
      <c r="G10" s="7"/>
      <c r="H10" s="7"/>
      <c r="I10" s="7"/>
      <c r="J10" s="7"/>
      <c r="K10" s="173"/>
      <c r="L10" s="7"/>
      <c r="M10" s="7"/>
      <c r="N10" s="284"/>
      <c r="O10" s="284"/>
      <c r="P10" s="166">
        <f>P11</f>
        <v>1197411.19</v>
      </c>
      <c r="Q10" s="284"/>
      <c r="R10" s="284"/>
      <c r="S10" s="284"/>
    </row>
    <row r="11" spans="1:19" ht="90" x14ac:dyDescent="0.25">
      <c r="A11" s="423" t="s">
        <v>562</v>
      </c>
      <c r="B11" s="425" t="s">
        <v>389</v>
      </c>
      <c r="C11" s="427">
        <v>802</v>
      </c>
      <c r="D11" s="421" t="s">
        <v>51</v>
      </c>
      <c r="E11" s="324" t="s">
        <v>19</v>
      </c>
      <c r="F11" s="324" t="s">
        <v>601</v>
      </c>
      <c r="G11" s="8" t="s">
        <v>685</v>
      </c>
      <c r="H11" s="325" t="s">
        <v>598</v>
      </c>
      <c r="I11" s="325" t="s">
        <v>599</v>
      </c>
      <c r="J11" s="325" t="s">
        <v>600</v>
      </c>
      <c r="K11" s="54" t="s">
        <v>522</v>
      </c>
      <c r="L11" s="4"/>
      <c r="M11" s="9" t="s">
        <v>523</v>
      </c>
      <c r="N11" s="166"/>
      <c r="O11" s="166"/>
      <c r="P11" s="166">
        <v>1197411.19</v>
      </c>
      <c r="Q11" s="166"/>
      <c r="R11" s="166"/>
      <c r="S11" s="166"/>
    </row>
    <row r="12" spans="1:19" ht="285" x14ac:dyDescent="0.25">
      <c r="A12" s="424"/>
      <c r="B12" s="426"/>
      <c r="C12" s="444"/>
      <c r="D12" s="445"/>
      <c r="E12" s="8" t="s">
        <v>20</v>
      </c>
      <c r="F12" s="6" t="s">
        <v>39</v>
      </c>
      <c r="G12" s="8" t="s">
        <v>21</v>
      </c>
      <c r="H12" s="9" t="s">
        <v>25</v>
      </c>
      <c r="I12" s="10" t="s">
        <v>39</v>
      </c>
      <c r="J12" s="9" t="s">
        <v>26</v>
      </c>
      <c r="K12" s="54"/>
      <c r="L12" s="9"/>
      <c r="M12" s="16"/>
      <c r="N12" s="166"/>
      <c r="O12" s="166"/>
      <c r="P12" s="166"/>
      <c r="Q12" s="166"/>
      <c r="R12" s="166"/>
      <c r="S12" s="166"/>
    </row>
    <row r="13" spans="1:19" s="19" customFormat="1" ht="28.5" x14ac:dyDescent="0.2">
      <c r="A13" s="33"/>
      <c r="B13" s="295" t="s">
        <v>479</v>
      </c>
      <c r="C13" s="33">
        <v>804</v>
      </c>
      <c r="D13" s="33"/>
      <c r="E13" s="33"/>
      <c r="F13" s="33"/>
      <c r="G13" s="33"/>
      <c r="H13" s="33"/>
      <c r="I13" s="33"/>
      <c r="J13" s="33"/>
      <c r="K13" s="171"/>
      <c r="L13" s="33"/>
      <c r="M13" s="33"/>
      <c r="N13" s="36"/>
      <c r="O13" s="36"/>
      <c r="P13" s="36">
        <f>P14</f>
        <v>616792.01</v>
      </c>
      <c r="Q13" s="36">
        <f>Q14</f>
        <v>0</v>
      </c>
      <c r="R13" s="36">
        <f>R14</f>
        <v>0</v>
      </c>
      <c r="S13" s="36">
        <f>S14</f>
        <v>0</v>
      </c>
    </row>
    <row r="14" spans="1:19" ht="114" x14ac:dyDescent="0.25">
      <c r="A14" s="63">
        <v>10700</v>
      </c>
      <c r="B14" s="285" t="s">
        <v>561</v>
      </c>
      <c r="C14" s="7">
        <v>804</v>
      </c>
      <c r="D14" s="7"/>
      <c r="E14" s="7"/>
      <c r="F14" s="7"/>
      <c r="G14" s="7"/>
      <c r="H14" s="7"/>
      <c r="I14" s="7"/>
      <c r="J14" s="7"/>
      <c r="K14" s="173"/>
      <c r="L14" s="7"/>
      <c r="M14" s="7"/>
      <c r="N14" s="166"/>
      <c r="O14" s="166"/>
      <c r="P14" s="166">
        <f>P15</f>
        <v>616792.01</v>
      </c>
      <c r="Q14" s="166"/>
      <c r="R14" s="166"/>
      <c r="S14" s="166"/>
    </row>
    <row r="15" spans="1:19" ht="90" x14ac:dyDescent="0.25">
      <c r="A15" s="423" t="s">
        <v>562</v>
      </c>
      <c r="B15" s="425" t="s">
        <v>389</v>
      </c>
      <c r="C15" s="427">
        <v>804</v>
      </c>
      <c r="D15" s="421" t="s">
        <v>51</v>
      </c>
      <c r="E15" s="324" t="s">
        <v>19</v>
      </c>
      <c r="F15" s="324" t="s">
        <v>601</v>
      </c>
      <c r="G15" s="8" t="s">
        <v>685</v>
      </c>
      <c r="H15" s="325" t="s">
        <v>598</v>
      </c>
      <c r="I15" s="325" t="s">
        <v>599</v>
      </c>
      <c r="J15" s="325" t="s">
        <v>600</v>
      </c>
      <c r="K15" s="54" t="s">
        <v>524</v>
      </c>
      <c r="L15" s="4"/>
      <c r="M15" s="9" t="s">
        <v>525</v>
      </c>
      <c r="N15" s="166"/>
      <c r="O15" s="166"/>
      <c r="P15" s="166">
        <v>616792.01</v>
      </c>
      <c r="Q15" s="166"/>
      <c r="R15" s="166"/>
      <c r="S15" s="166"/>
    </row>
    <row r="16" spans="1:19" ht="285" x14ac:dyDescent="0.25">
      <c r="A16" s="424"/>
      <c r="B16" s="426"/>
      <c r="C16" s="444"/>
      <c r="D16" s="445"/>
      <c r="E16" s="8" t="s">
        <v>20</v>
      </c>
      <c r="F16" s="6" t="s">
        <v>39</v>
      </c>
      <c r="G16" s="8" t="s">
        <v>21</v>
      </c>
      <c r="H16" s="9" t="s">
        <v>25</v>
      </c>
      <c r="I16" s="10" t="s">
        <v>39</v>
      </c>
      <c r="J16" s="9" t="s">
        <v>26</v>
      </c>
      <c r="K16" s="54"/>
      <c r="L16" s="9"/>
      <c r="M16" s="16"/>
      <c r="N16" s="166"/>
      <c r="O16" s="166"/>
      <c r="P16" s="166"/>
      <c r="Q16" s="166"/>
      <c r="R16" s="166"/>
      <c r="S16" s="166"/>
    </row>
    <row r="17" spans="1:19" s="19" customFormat="1" ht="28.5" x14ac:dyDescent="0.2">
      <c r="A17" s="33"/>
      <c r="B17" s="295" t="s">
        <v>480</v>
      </c>
      <c r="C17" s="33">
        <v>807</v>
      </c>
      <c r="D17" s="33"/>
      <c r="E17" s="33"/>
      <c r="F17" s="33"/>
      <c r="G17" s="33"/>
      <c r="H17" s="33"/>
      <c r="I17" s="33"/>
      <c r="J17" s="33"/>
      <c r="K17" s="171"/>
      <c r="L17" s="33"/>
      <c r="M17" s="33"/>
      <c r="N17" s="36"/>
      <c r="O17" s="36"/>
      <c r="P17" s="36">
        <f>P18</f>
        <v>1073694</v>
      </c>
      <c r="Q17" s="36">
        <f>Q18</f>
        <v>0</v>
      </c>
      <c r="R17" s="36">
        <f>R18</f>
        <v>0</v>
      </c>
      <c r="S17" s="36">
        <f>S18</f>
        <v>0</v>
      </c>
    </row>
    <row r="18" spans="1:19" ht="114" x14ac:dyDescent="0.25">
      <c r="A18" s="63">
        <v>10700</v>
      </c>
      <c r="B18" s="285" t="s">
        <v>561</v>
      </c>
      <c r="C18" s="7">
        <v>807</v>
      </c>
      <c r="D18" s="7"/>
      <c r="E18" s="7"/>
      <c r="F18" s="7"/>
      <c r="G18" s="7"/>
      <c r="H18" s="7"/>
      <c r="I18" s="7"/>
      <c r="J18" s="7"/>
      <c r="K18" s="173"/>
      <c r="L18" s="7"/>
      <c r="M18" s="7"/>
      <c r="N18" s="166"/>
      <c r="O18" s="166"/>
      <c r="P18" s="166">
        <f>P19</f>
        <v>1073694</v>
      </c>
      <c r="Q18" s="166"/>
      <c r="R18" s="166"/>
      <c r="S18" s="166"/>
    </row>
    <row r="19" spans="1:19" ht="90" x14ac:dyDescent="0.25">
      <c r="A19" s="423" t="s">
        <v>562</v>
      </c>
      <c r="B19" s="425" t="s">
        <v>389</v>
      </c>
      <c r="C19" s="427">
        <v>807</v>
      </c>
      <c r="D19" s="421" t="s">
        <v>51</v>
      </c>
      <c r="E19" s="324" t="s">
        <v>19</v>
      </c>
      <c r="F19" s="324" t="s">
        <v>601</v>
      </c>
      <c r="G19" s="8" t="s">
        <v>685</v>
      </c>
      <c r="H19" s="325" t="s">
        <v>598</v>
      </c>
      <c r="I19" s="325" t="s">
        <v>599</v>
      </c>
      <c r="J19" s="325" t="s">
        <v>600</v>
      </c>
      <c r="K19" s="54" t="s">
        <v>526</v>
      </c>
      <c r="L19" s="4"/>
      <c r="M19" s="9" t="s">
        <v>527</v>
      </c>
      <c r="N19" s="166"/>
      <c r="O19" s="166"/>
      <c r="P19" s="166">
        <v>1073694</v>
      </c>
      <c r="Q19" s="166"/>
      <c r="R19" s="166"/>
      <c r="S19" s="166"/>
    </row>
    <row r="20" spans="1:19" ht="285" x14ac:dyDescent="0.25">
      <c r="A20" s="424"/>
      <c r="B20" s="426"/>
      <c r="C20" s="444"/>
      <c r="D20" s="445"/>
      <c r="E20" s="8" t="s">
        <v>20</v>
      </c>
      <c r="F20" s="6" t="s">
        <v>39</v>
      </c>
      <c r="G20" s="8" t="s">
        <v>21</v>
      </c>
      <c r="H20" s="9" t="s">
        <v>25</v>
      </c>
      <c r="I20" s="10" t="s">
        <v>39</v>
      </c>
      <c r="J20" s="9" t="s">
        <v>26</v>
      </c>
      <c r="K20" s="54"/>
      <c r="L20" s="9"/>
      <c r="M20" s="16"/>
      <c r="N20" s="166"/>
      <c r="O20" s="166"/>
      <c r="P20" s="166"/>
      <c r="Q20" s="166"/>
      <c r="R20" s="166"/>
      <c r="S20" s="166"/>
    </row>
    <row r="21" spans="1:19" s="19" customFormat="1" ht="28.5" x14ac:dyDescent="0.2">
      <c r="A21" s="33"/>
      <c r="B21" s="295" t="s">
        <v>481</v>
      </c>
      <c r="C21" s="33">
        <v>810</v>
      </c>
      <c r="D21" s="33"/>
      <c r="E21" s="33"/>
      <c r="F21" s="33"/>
      <c r="G21" s="33"/>
      <c r="H21" s="33"/>
      <c r="I21" s="33"/>
      <c r="J21" s="33"/>
      <c r="K21" s="171"/>
      <c r="L21" s="33"/>
      <c r="M21" s="33"/>
      <c r="N21" s="36"/>
      <c r="O21" s="36"/>
      <c r="P21" s="36">
        <f>P24+P22</f>
        <v>1139885</v>
      </c>
      <c r="Q21" s="36">
        <f>Q24</f>
        <v>0</v>
      </c>
      <c r="R21" s="36">
        <f>R24</f>
        <v>0</v>
      </c>
      <c r="S21" s="36">
        <f>S24</f>
        <v>0</v>
      </c>
    </row>
    <row r="22" spans="1:19" s="282" customFormat="1" ht="64.5" customHeight="1" x14ac:dyDescent="0.25">
      <c r="A22" s="79">
        <v>10600</v>
      </c>
      <c r="B22" s="83" t="s">
        <v>596</v>
      </c>
      <c r="C22" s="80">
        <v>810</v>
      </c>
      <c r="D22" s="261"/>
      <c r="E22" s="261"/>
      <c r="F22" s="261"/>
      <c r="G22" s="261"/>
      <c r="H22" s="261"/>
      <c r="I22" s="261"/>
      <c r="J22" s="261"/>
      <c r="K22" s="327"/>
      <c r="L22" s="261"/>
      <c r="M22" s="261"/>
      <c r="N22" s="328"/>
      <c r="O22" s="328"/>
      <c r="P22" s="326">
        <f>P23</f>
        <v>8098.22</v>
      </c>
      <c r="Q22" s="328"/>
      <c r="R22" s="328"/>
      <c r="S22" s="328"/>
    </row>
    <row r="23" spans="1:19" s="82" customFormat="1" ht="240" x14ac:dyDescent="0.25">
      <c r="A23" s="329" t="s">
        <v>577</v>
      </c>
      <c r="B23" s="325" t="s">
        <v>399</v>
      </c>
      <c r="C23" s="43">
        <v>810</v>
      </c>
      <c r="D23" s="307" t="s">
        <v>203</v>
      </c>
      <c r="E23" s="324" t="s">
        <v>19</v>
      </c>
      <c r="F23" s="324" t="s">
        <v>601</v>
      </c>
      <c r="G23" s="8" t="s">
        <v>685</v>
      </c>
      <c r="H23" s="325" t="s">
        <v>598</v>
      </c>
      <c r="I23" s="325" t="s">
        <v>599</v>
      </c>
      <c r="J23" s="325" t="s">
        <v>600</v>
      </c>
      <c r="K23" s="54" t="s">
        <v>528</v>
      </c>
      <c r="L23" s="4"/>
      <c r="M23" s="353" t="s">
        <v>529</v>
      </c>
      <c r="N23" s="166"/>
      <c r="O23" s="166"/>
      <c r="P23" s="166">
        <v>8098.22</v>
      </c>
      <c r="Q23" s="166"/>
      <c r="R23" s="166"/>
      <c r="S23" s="166"/>
    </row>
    <row r="24" spans="1:19" ht="114" x14ac:dyDescent="0.25">
      <c r="A24" s="63">
        <v>10700</v>
      </c>
      <c r="B24" s="285" t="s">
        <v>561</v>
      </c>
      <c r="C24" s="7">
        <v>810</v>
      </c>
      <c r="D24" s="7"/>
      <c r="E24" s="7"/>
      <c r="F24" s="7"/>
      <c r="G24" s="7"/>
      <c r="H24" s="7"/>
      <c r="I24" s="7"/>
      <c r="J24" s="7"/>
      <c r="K24" s="173"/>
      <c r="L24" s="7"/>
      <c r="M24" s="7"/>
      <c r="N24" s="166"/>
      <c r="O24" s="166"/>
      <c r="P24" s="37">
        <f>P25</f>
        <v>1131786.78</v>
      </c>
      <c r="Q24" s="166"/>
      <c r="R24" s="166"/>
      <c r="S24" s="166"/>
    </row>
    <row r="25" spans="1:19" ht="90" x14ac:dyDescent="0.25">
      <c r="A25" s="423" t="s">
        <v>562</v>
      </c>
      <c r="B25" s="425" t="s">
        <v>389</v>
      </c>
      <c r="C25" s="427">
        <v>810</v>
      </c>
      <c r="D25" s="421" t="s">
        <v>51</v>
      </c>
      <c r="E25" s="324" t="s">
        <v>19</v>
      </c>
      <c r="F25" s="324" t="s">
        <v>601</v>
      </c>
      <c r="G25" s="8" t="s">
        <v>685</v>
      </c>
      <c r="H25" s="325" t="s">
        <v>598</v>
      </c>
      <c r="I25" s="325" t="s">
        <v>599</v>
      </c>
      <c r="J25" s="325" t="s">
        <v>600</v>
      </c>
      <c r="K25" s="54" t="s">
        <v>528</v>
      </c>
      <c r="L25" s="4"/>
      <c r="M25" s="9" t="s">
        <v>529</v>
      </c>
      <c r="N25" s="166"/>
      <c r="O25" s="166"/>
      <c r="P25" s="166">
        <v>1131786.78</v>
      </c>
      <c r="Q25" s="166"/>
      <c r="R25" s="166"/>
      <c r="S25" s="166"/>
    </row>
    <row r="26" spans="1:19" ht="233.25" customHeight="1" x14ac:dyDescent="0.25">
      <c r="A26" s="424"/>
      <c r="B26" s="426"/>
      <c r="C26" s="444"/>
      <c r="D26" s="445"/>
      <c r="E26" s="8" t="s">
        <v>20</v>
      </c>
      <c r="F26" s="6" t="s">
        <v>39</v>
      </c>
      <c r="G26" s="8" t="s">
        <v>21</v>
      </c>
      <c r="H26" s="9" t="s">
        <v>25</v>
      </c>
      <c r="I26" s="10" t="s">
        <v>39</v>
      </c>
      <c r="J26" s="9" t="s">
        <v>26</v>
      </c>
      <c r="K26" s="54"/>
      <c r="L26" s="9"/>
      <c r="M26" s="16"/>
      <c r="N26" s="166"/>
      <c r="O26" s="166"/>
      <c r="P26" s="166"/>
      <c r="Q26" s="166"/>
      <c r="R26" s="166"/>
      <c r="S26" s="166"/>
    </row>
    <row r="27" spans="1:19" s="19" customFormat="1" ht="28.5" x14ac:dyDescent="0.2">
      <c r="A27" s="33"/>
      <c r="B27" s="295" t="s">
        <v>482</v>
      </c>
      <c r="C27" s="33">
        <v>813</v>
      </c>
      <c r="D27" s="33"/>
      <c r="E27" s="33"/>
      <c r="F27" s="33"/>
      <c r="G27" s="33"/>
      <c r="H27" s="33"/>
      <c r="I27" s="33"/>
      <c r="J27" s="33"/>
      <c r="K27" s="171"/>
      <c r="L27" s="33"/>
      <c r="M27" s="33"/>
      <c r="N27" s="36"/>
      <c r="O27" s="36"/>
      <c r="P27" s="36">
        <f>P30+P28</f>
        <v>1506290</v>
      </c>
      <c r="Q27" s="36">
        <f>Q30</f>
        <v>0</v>
      </c>
      <c r="R27" s="36">
        <f>R30</f>
        <v>0</v>
      </c>
      <c r="S27" s="36">
        <f>S30</f>
        <v>0</v>
      </c>
    </row>
    <row r="28" spans="1:19" s="282" customFormat="1" ht="64.5" customHeight="1" x14ac:dyDescent="0.25">
      <c r="A28" s="79">
        <v>10600</v>
      </c>
      <c r="B28" s="83" t="s">
        <v>596</v>
      </c>
      <c r="C28" s="80">
        <v>813</v>
      </c>
      <c r="D28" s="261"/>
      <c r="E28" s="261"/>
      <c r="F28" s="261"/>
      <c r="G28" s="261"/>
      <c r="H28" s="261"/>
      <c r="I28" s="261"/>
      <c r="J28" s="261"/>
      <c r="K28" s="327"/>
      <c r="L28" s="261"/>
      <c r="M28" s="261"/>
      <c r="N28" s="328"/>
      <c r="O28" s="328"/>
      <c r="P28" s="326">
        <f>P29</f>
        <v>12721.08</v>
      </c>
      <c r="Q28" s="328"/>
      <c r="R28" s="328"/>
      <c r="S28" s="328"/>
    </row>
    <row r="29" spans="1:19" s="82" customFormat="1" ht="240" x14ac:dyDescent="0.25">
      <c r="A29" s="329" t="s">
        <v>577</v>
      </c>
      <c r="B29" s="325" t="s">
        <v>399</v>
      </c>
      <c r="C29" s="43">
        <v>813</v>
      </c>
      <c r="D29" s="307" t="s">
        <v>203</v>
      </c>
      <c r="E29" s="324" t="s">
        <v>19</v>
      </c>
      <c r="F29" s="324" t="s">
        <v>601</v>
      </c>
      <c r="G29" s="8" t="s">
        <v>685</v>
      </c>
      <c r="H29" s="325" t="s">
        <v>598</v>
      </c>
      <c r="I29" s="325" t="s">
        <v>599</v>
      </c>
      <c r="J29" s="325" t="s">
        <v>600</v>
      </c>
      <c r="K29" s="54" t="s">
        <v>530</v>
      </c>
      <c r="L29" s="4"/>
      <c r="M29" s="353" t="s">
        <v>531</v>
      </c>
      <c r="N29" s="166"/>
      <c r="O29" s="166"/>
      <c r="P29" s="166">
        <v>12721.08</v>
      </c>
      <c r="Q29" s="166"/>
      <c r="R29" s="166"/>
      <c r="S29" s="166"/>
    </row>
    <row r="30" spans="1:19" ht="114" x14ac:dyDescent="0.25">
      <c r="A30" s="63">
        <v>10700</v>
      </c>
      <c r="B30" s="285" t="s">
        <v>561</v>
      </c>
      <c r="C30" s="7">
        <v>813</v>
      </c>
      <c r="D30" s="7"/>
      <c r="E30" s="7"/>
      <c r="F30" s="7"/>
      <c r="G30" s="7"/>
      <c r="H30" s="7"/>
      <c r="I30" s="7"/>
      <c r="J30" s="7"/>
      <c r="K30" s="173"/>
      <c r="L30" s="7"/>
      <c r="M30" s="7"/>
      <c r="N30" s="166"/>
      <c r="O30" s="166"/>
      <c r="P30" s="166">
        <f>P31</f>
        <v>1493568.92</v>
      </c>
      <c r="Q30" s="166"/>
      <c r="R30" s="166"/>
      <c r="S30" s="166"/>
    </row>
    <row r="31" spans="1:19" ht="90" x14ac:dyDescent="0.25">
      <c r="A31" s="423" t="s">
        <v>562</v>
      </c>
      <c r="B31" s="425" t="s">
        <v>389</v>
      </c>
      <c r="C31" s="427">
        <v>813</v>
      </c>
      <c r="D31" s="421" t="s">
        <v>51</v>
      </c>
      <c r="E31" s="324" t="s">
        <v>19</v>
      </c>
      <c r="F31" s="324" t="s">
        <v>601</v>
      </c>
      <c r="G31" s="8" t="s">
        <v>685</v>
      </c>
      <c r="H31" s="325" t="s">
        <v>598</v>
      </c>
      <c r="I31" s="325" t="s">
        <v>599</v>
      </c>
      <c r="J31" s="325" t="s">
        <v>600</v>
      </c>
      <c r="K31" s="54" t="s">
        <v>530</v>
      </c>
      <c r="L31" s="4"/>
      <c r="M31" s="9" t="s">
        <v>531</v>
      </c>
      <c r="N31" s="166"/>
      <c r="O31" s="166"/>
      <c r="P31" s="166">
        <v>1493568.92</v>
      </c>
      <c r="Q31" s="166"/>
      <c r="R31" s="166"/>
      <c r="S31" s="166"/>
    </row>
    <row r="32" spans="1:19" ht="285" x14ac:dyDescent="0.25">
      <c r="A32" s="424"/>
      <c r="B32" s="426"/>
      <c r="C32" s="444"/>
      <c r="D32" s="445"/>
      <c r="E32" s="8" t="s">
        <v>20</v>
      </c>
      <c r="F32" s="6" t="s">
        <v>39</v>
      </c>
      <c r="G32" s="8" t="s">
        <v>21</v>
      </c>
      <c r="H32" s="9" t="s">
        <v>25</v>
      </c>
      <c r="I32" s="10" t="s">
        <v>39</v>
      </c>
      <c r="J32" s="9" t="s">
        <v>26</v>
      </c>
      <c r="K32" s="54"/>
      <c r="L32" s="9"/>
      <c r="M32" s="16"/>
      <c r="N32" s="166"/>
      <c r="O32" s="166"/>
      <c r="P32" s="166"/>
      <c r="Q32" s="166"/>
      <c r="R32" s="166"/>
      <c r="S32" s="166"/>
    </row>
    <row r="33" spans="1:19" s="19" customFormat="1" ht="42.75" x14ac:dyDescent="0.2">
      <c r="A33" s="33"/>
      <c r="B33" s="295" t="s">
        <v>483</v>
      </c>
      <c r="C33" s="33">
        <v>816</v>
      </c>
      <c r="D33" s="33"/>
      <c r="E33" s="33"/>
      <c r="F33" s="33"/>
      <c r="G33" s="33"/>
      <c r="H33" s="33"/>
      <c r="I33" s="33"/>
      <c r="J33" s="33"/>
      <c r="K33" s="171"/>
      <c r="L33" s="33"/>
      <c r="M33" s="33"/>
      <c r="N33" s="36"/>
      <c r="O33" s="36"/>
      <c r="P33" s="36">
        <f>P34</f>
        <v>1223888.26</v>
      </c>
      <c r="Q33" s="36">
        <f>Q34</f>
        <v>0</v>
      </c>
      <c r="R33" s="36">
        <f>R34</f>
        <v>0</v>
      </c>
      <c r="S33" s="36">
        <f>S34</f>
        <v>0</v>
      </c>
    </row>
    <row r="34" spans="1:19" ht="114" x14ac:dyDescent="0.25">
      <c r="A34" s="63">
        <v>10700</v>
      </c>
      <c r="B34" s="285" t="s">
        <v>561</v>
      </c>
      <c r="C34" s="7">
        <v>816</v>
      </c>
      <c r="D34" s="7"/>
      <c r="E34" s="7"/>
      <c r="F34" s="7"/>
      <c r="G34" s="7"/>
      <c r="H34" s="7"/>
      <c r="I34" s="7"/>
      <c r="J34" s="7"/>
      <c r="K34" s="173"/>
      <c r="L34" s="7"/>
      <c r="M34" s="7"/>
      <c r="N34" s="166"/>
      <c r="O34" s="166"/>
      <c r="P34" s="166">
        <f>P35</f>
        <v>1223888.26</v>
      </c>
      <c r="Q34" s="166"/>
      <c r="R34" s="166"/>
      <c r="S34" s="166"/>
    </row>
    <row r="35" spans="1:19" ht="90" x14ac:dyDescent="0.25">
      <c r="A35" s="423" t="s">
        <v>562</v>
      </c>
      <c r="B35" s="425" t="s">
        <v>389</v>
      </c>
      <c r="C35" s="427">
        <v>816</v>
      </c>
      <c r="D35" s="421" t="s">
        <v>51</v>
      </c>
      <c r="E35" s="324" t="s">
        <v>19</v>
      </c>
      <c r="F35" s="324" t="s">
        <v>601</v>
      </c>
      <c r="G35" s="8" t="s">
        <v>685</v>
      </c>
      <c r="H35" s="325" t="s">
        <v>598</v>
      </c>
      <c r="I35" s="325" t="s">
        <v>599</v>
      </c>
      <c r="J35" s="325" t="s">
        <v>600</v>
      </c>
      <c r="K35" s="54" t="s">
        <v>532</v>
      </c>
      <c r="L35" s="4"/>
      <c r="M35" s="9" t="s">
        <v>533</v>
      </c>
      <c r="N35" s="166"/>
      <c r="O35" s="166"/>
      <c r="P35" s="166">
        <v>1223888.26</v>
      </c>
      <c r="Q35" s="166"/>
      <c r="R35" s="166"/>
      <c r="S35" s="166"/>
    </row>
    <row r="36" spans="1:19" ht="285" x14ac:dyDescent="0.25">
      <c r="A36" s="424"/>
      <c r="B36" s="426"/>
      <c r="C36" s="444"/>
      <c r="D36" s="445"/>
      <c r="E36" s="8" t="s">
        <v>20</v>
      </c>
      <c r="F36" s="6" t="s">
        <v>39</v>
      </c>
      <c r="G36" s="8" t="s">
        <v>21</v>
      </c>
      <c r="H36" s="9" t="s">
        <v>25</v>
      </c>
      <c r="I36" s="10" t="s">
        <v>39</v>
      </c>
      <c r="J36" s="9" t="s">
        <v>26</v>
      </c>
      <c r="K36" s="54"/>
      <c r="L36" s="9"/>
      <c r="M36" s="16"/>
      <c r="N36" s="166"/>
      <c r="O36" s="166"/>
      <c r="P36" s="166"/>
      <c r="Q36" s="166"/>
      <c r="R36" s="166"/>
      <c r="S36" s="166"/>
    </row>
    <row r="37" spans="1:19" s="19" customFormat="1" ht="28.5" x14ac:dyDescent="0.2">
      <c r="A37" s="33"/>
      <c r="B37" s="295" t="s">
        <v>521</v>
      </c>
      <c r="C37" s="33">
        <v>819</v>
      </c>
      <c r="D37" s="33"/>
      <c r="E37" s="33"/>
      <c r="F37" s="33"/>
      <c r="G37" s="33"/>
      <c r="H37" s="33"/>
      <c r="I37" s="33"/>
      <c r="J37" s="33"/>
      <c r="K37" s="171"/>
      <c r="L37" s="33"/>
      <c r="M37" s="33"/>
      <c r="N37" s="36"/>
      <c r="O37" s="36"/>
      <c r="P37" s="36">
        <f>P38</f>
        <v>1163604</v>
      </c>
      <c r="Q37" s="36">
        <f>Q38</f>
        <v>0</v>
      </c>
      <c r="R37" s="36">
        <f>R38</f>
        <v>0</v>
      </c>
      <c r="S37" s="36">
        <f>S38</f>
        <v>0</v>
      </c>
    </row>
    <row r="38" spans="1:19" ht="114" x14ac:dyDescent="0.25">
      <c r="A38" s="63">
        <v>10700</v>
      </c>
      <c r="B38" s="285" t="s">
        <v>561</v>
      </c>
      <c r="C38" s="7">
        <v>819</v>
      </c>
      <c r="D38" s="7"/>
      <c r="E38" s="7"/>
      <c r="F38" s="7"/>
      <c r="G38" s="7"/>
      <c r="H38" s="7"/>
      <c r="I38" s="7"/>
      <c r="J38" s="7"/>
      <c r="K38" s="173"/>
      <c r="L38" s="7"/>
      <c r="M38" s="7"/>
      <c r="N38" s="166"/>
      <c r="O38" s="166"/>
      <c r="P38" s="166">
        <f>P39</f>
        <v>1163604</v>
      </c>
      <c r="Q38" s="166"/>
      <c r="R38" s="166"/>
      <c r="S38" s="166"/>
    </row>
    <row r="39" spans="1:19" ht="90" x14ac:dyDescent="0.25">
      <c r="A39" s="423" t="s">
        <v>562</v>
      </c>
      <c r="B39" s="425" t="s">
        <v>389</v>
      </c>
      <c r="C39" s="427">
        <v>819</v>
      </c>
      <c r="D39" s="421" t="s">
        <v>51</v>
      </c>
      <c r="E39" s="324" t="s">
        <v>19</v>
      </c>
      <c r="F39" s="324" t="s">
        <v>601</v>
      </c>
      <c r="G39" s="8" t="s">
        <v>685</v>
      </c>
      <c r="H39" s="325" t="s">
        <v>598</v>
      </c>
      <c r="I39" s="325" t="s">
        <v>599</v>
      </c>
      <c r="J39" s="325" t="s">
        <v>600</v>
      </c>
      <c r="K39" s="54" t="s">
        <v>534</v>
      </c>
      <c r="L39" s="4"/>
      <c r="M39" s="297" t="s">
        <v>535</v>
      </c>
      <c r="N39" s="166"/>
      <c r="O39" s="166"/>
      <c r="P39" s="166">
        <v>1163604</v>
      </c>
      <c r="Q39" s="166"/>
      <c r="R39" s="166"/>
      <c r="S39" s="166"/>
    </row>
    <row r="40" spans="1:19" ht="285" x14ac:dyDescent="0.25">
      <c r="A40" s="424"/>
      <c r="B40" s="426"/>
      <c r="C40" s="444"/>
      <c r="D40" s="445"/>
      <c r="E40" s="8" t="s">
        <v>20</v>
      </c>
      <c r="F40" s="6" t="s">
        <v>39</v>
      </c>
      <c r="G40" s="8" t="s">
        <v>21</v>
      </c>
      <c r="H40" s="297" t="s">
        <v>25</v>
      </c>
      <c r="I40" s="10" t="s">
        <v>39</v>
      </c>
      <c r="J40" s="297" t="s">
        <v>26</v>
      </c>
      <c r="K40" s="54"/>
      <c r="L40" s="297"/>
      <c r="M40" s="16"/>
      <c r="N40" s="166"/>
      <c r="O40" s="166"/>
      <c r="P40" s="166"/>
      <c r="Q40" s="166"/>
      <c r="R40" s="166"/>
      <c r="S40" s="166"/>
    </row>
    <row r="41" spans="1:19" s="19" customFormat="1" ht="42.75" x14ac:dyDescent="0.2">
      <c r="A41" s="33"/>
      <c r="B41" s="295" t="s">
        <v>484</v>
      </c>
      <c r="C41" s="33">
        <v>822</v>
      </c>
      <c r="D41" s="33"/>
      <c r="E41" s="33"/>
      <c r="F41" s="33"/>
      <c r="G41" s="33"/>
      <c r="H41" s="33"/>
      <c r="I41" s="33"/>
      <c r="J41" s="33"/>
      <c r="K41" s="171"/>
      <c r="L41" s="33"/>
      <c r="M41" s="33"/>
      <c r="N41" s="36"/>
      <c r="O41" s="36"/>
      <c r="P41" s="36">
        <f>P44+P42</f>
        <v>1085352.48</v>
      </c>
      <c r="Q41" s="36">
        <f>Q44</f>
        <v>0</v>
      </c>
      <c r="R41" s="36">
        <f>R44</f>
        <v>0</v>
      </c>
      <c r="S41" s="36">
        <f>S44</f>
        <v>0</v>
      </c>
    </row>
    <row r="42" spans="1:19" s="82" customFormat="1" ht="57" x14ac:dyDescent="0.2">
      <c r="A42" s="79">
        <v>10600</v>
      </c>
      <c r="B42" s="83" t="s">
        <v>596</v>
      </c>
      <c r="C42" s="80">
        <v>822</v>
      </c>
      <c r="D42" s="80"/>
      <c r="E42" s="80"/>
      <c r="F42" s="80"/>
      <c r="G42" s="80"/>
      <c r="H42" s="80"/>
      <c r="I42" s="80"/>
      <c r="J42" s="80"/>
      <c r="K42" s="172"/>
      <c r="L42" s="80"/>
      <c r="M42" s="80"/>
      <c r="N42" s="326"/>
      <c r="O42" s="326"/>
      <c r="P42" s="326">
        <f>P43</f>
        <v>6554.5</v>
      </c>
      <c r="Q42" s="326"/>
      <c r="R42" s="326"/>
      <c r="S42" s="326"/>
    </row>
    <row r="43" spans="1:19" s="82" customFormat="1" ht="240" x14ac:dyDescent="0.25">
      <c r="A43" s="329" t="s">
        <v>577</v>
      </c>
      <c r="B43" s="325" t="s">
        <v>399</v>
      </c>
      <c r="C43" s="261">
        <v>822</v>
      </c>
      <c r="D43" s="330" t="s">
        <v>203</v>
      </c>
      <c r="E43" s="324" t="s">
        <v>19</v>
      </c>
      <c r="F43" s="324" t="s">
        <v>601</v>
      </c>
      <c r="G43" s="8" t="s">
        <v>685</v>
      </c>
      <c r="H43" s="325" t="s">
        <v>598</v>
      </c>
      <c r="I43" s="325" t="s">
        <v>599</v>
      </c>
      <c r="J43" s="325" t="s">
        <v>600</v>
      </c>
      <c r="K43" s="54" t="s">
        <v>537</v>
      </c>
      <c r="L43" s="4"/>
      <c r="M43" s="353" t="s">
        <v>536</v>
      </c>
      <c r="N43" s="326"/>
      <c r="O43" s="326"/>
      <c r="P43" s="328">
        <v>6554.5</v>
      </c>
      <c r="Q43" s="326"/>
      <c r="R43" s="326"/>
      <c r="S43" s="326"/>
    </row>
    <row r="44" spans="1:19" ht="114" x14ac:dyDescent="0.25">
      <c r="A44" s="63">
        <v>10700</v>
      </c>
      <c r="B44" s="285" t="s">
        <v>561</v>
      </c>
      <c r="C44" s="7">
        <v>822</v>
      </c>
      <c r="D44" s="7"/>
      <c r="E44" s="7"/>
      <c r="F44" s="7"/>
      <c r="G44" s="7"/>
      <c r="H44" s="7"/>
      <c r="I44" s="7"/>
      <c r="J44" s="7"/>
      <c r="K44" s="173"/>
      <c r="L44" s="7"/>
      <c r="M44" s="7"/>
      <c r="N44" s="166"/>
      <c r="O44" s="166"/>
      <c r="P44" s="37">
        <f>P45</f>
        <v>1078797.98</v>
      </c>
      <c r="Q44" s="166"/>
      <c r="R44" s="166"/>
      <c r="S44" s="166"/>
    </row>
    <row r="45" spans="1:19" ht="90" x14ac:dyDescent="0.25">
      <c r="A45" s="423" t="s">
        <v>562</v>
      </c>
      <c r="B45" s="425" t="s">
        <v>389</v>
      </c>
      <c r="C45" s="427">
        <v>822</v>
      </c>
      <c r="D45" s="421" t="s">
        <v>51</v>
      </c>
      <c r="E45" s="324" t="s">
        <v>19</v>
      </c>
      <c r="F45" s="324" t="s">
        <v>601</v>
      </c>
      <c r="G45" s="8" t="s">
        <v>685</v>
      </c>
      <c r="H45" s="325" t="s">
        <v>598</v>
      </c>
      <c r="I45" s="325" t="s">
        <v>599</v>
      </c>
      <c r="J45" s="325" t="s">
        <v>600</v>
      </c>
      <c r="K45" s="54" t="s">
        <v>537</v>
      </c>
      <c r="L45" s="4"/>
      <c r="M45" s="9" t="s">
        <v>536</v>
      </c>
      <c r="N45" s="166"/>
      <c r="O45" s="166"/>
      <c r="P45" s="166">
        <v>1078797.98</v>
      </c>
      <c r="Q45" s="166"/>
      <c r="R45" s="166"/>
      <c r="S45" s="166"/>
    </row>
    <row r="46" spans="1:19" ht="285" x14ac:dyDescent="0.25">
      <c r="A46" s="424"/>
      <c r="B46" s="426"/>
      <c r="C46" s="444"/>
      <c r="D46" s="445"/>
      <c r="E46" s="8" t="s">
        <v>20</v>
      </c>
      <c r="F46" s="6" t="s">
        <v>39</v>
      </c>
      <c r="G46" s="8" t="s">
        <v>21</v>
      </c>
      <c r="H46" s="9" t="s">
        <v>25</v>
      </c>
      <c r="I46" s="10" t="s">
        <v>39</v>
      </c>
      <c r="J46" s="9" t="s">
        <v>26</v>
      </c>
      <c r="K46" s="54"/>
      <c r="L46" s="9"/>
      <c r="M46" s="16"/>
      <c r="N46" s="166"/>
      <c r="O46" s="166"/>
      <c r="P46" s="166"/>
      <c r="Q46" s="166"/>
      <c r="R46" s="166"/>
      <c r="S46" s="166"/>
    </row>
    <row r="47" spans="1:19" s="19" customFormat="1" ht="28.5" x14ac:dyDescent="0.2">
      <c r="A47" s="33"/>
      <c r="B47" s="295" t="s">
        <v>485</v>
      </c>
      <c r="C47" s="33">
        <v>825</v>
      </c>
      <c r="D47" s="33"/>
      <c r="E47" s="33"/>
      <c r="F47" s="33"/>
      <c r="G47" s="33"/>
      <c r="H47" s="33"/>
      <c r="I47" s="33"/>
      <c r="J47" s="33"/>
      <c r="K47" s="171"/>
      <c r="L47" s="33"/>
      <c r="M47" s="33"/>
      <c r="N47" s="36"/>
      <c r="O47" s="36"/>
      <c r="P47" s="36">
        <f>P50+P48</f>
        <v>1661445</v>
      </c>
      <c r="Q47" s="36">
        <f>Q50</f>
        <v>0</v>
      </c>
      <c r="R47" s="36">
        <f>R50</f>
        <v>0</v>
      </c>
      <c r="S47" s="36">
        <f>S50</f>
        <v>0</v>
      </c>
    </row>
    <row r="48" spans="1:19" s="393" customFormat="1" ht="57" x14ac:dyDescent="0.2">
      <c r="A48" s="79">
        <v>10600</v>
      </c>
      <c r="B48" s="83" t="s">
        <v>596</v>
      </c>
      <c r="C48" s="80">
        <v>825</v>
      </c>
      <c r="D48" s="80"/>
      <c r="E48" s="80"/>
      <c r="F48" s="80"/>
      <c r="G48" s="80"/>
      <c r="H48" s="80"/>
      <c r="I48" s="80"/>
      <c r="J48" s="80"/>
      <c r="K48" s="172"/>
      <c r="L48" s="80"/>
      <c r="M48" s="80"/>
      <c r="N48" s="392"/>
      <c r="O48" s="392"/>
      <c r="P48" s="392">
        <f>P49</f>
        <v>91655.42</v>
      </c>
      <c r="Q48" s="392"/>
      <c r="R48" s="392"/>
      <c r="S48" s="392"/>
    </row>
    <row r="49" spans="1:19" s="393" customFormat="1" ht="240" x14ac:dyDescent="0.25">
      <c r="A49" s="329" t="s">
        <v>577</v>
      </c>
      <c r="B49" s="353" t="s">
        <v>399</v>
      </c>
      <c r="C49" s="261">
        <v>825</v>
      </c>
      <c r="D49" s="330" t="s">
        <v>203</v>
      </c>
      <c r="E49" s="389" t="s">
        <v>19</v>
      </c>
      <c r="F49" s="389" t="s">
        <v>601</v>
      </c>
      <c r="G49" s="8" t="s">
        <v>685</v>
      </c>
      <c r="H49" s="353" t="s">
        <v>598</v>
      </c>
      <c r="I49" s="353" t="s">
        <v>599</v>
      </c>
      <c r="J49" s="353" t="s">
        <v>600</v>
      </c>
      <c r="K49" s="54" t="s">
        <v>538</v>
      </c>
      <c r="L49" s="4"/>
      <c r="M49" s="353" t="s">
        <v>539</v>
      </c>
      <c r="N49" s="392"/>
      <c r="O49" s="392"/>
      <c r="P49" s="394">
        <v>91655.42</v>
      </c>
      <c r="Q49" s="392"/>
      <c r="R49" s="392"/>
      <c r="S49" s="392"/>
    </row>
    <row r="50" spans="1:19" ht="114" x14ac:dyDescent="0.25">
      <c r="A50" s="63">
        <v>10700</v>
      </c>
      <c r="B50" s="285" t="s">
        <v>561</v>
      </c>
      <c r="C50" s="7">
        <v>825</v>
      </c>
      <c r="D50" s="7"/>
      <c r="E50" s="7"/>
      <c r="F50" s="7"/>
      <c r="G50" s="7"/>
      <c r="H50" s="7"/>
      <c r="I50" s="7"/>
      <c r="J50" s="7"/>
      <c r="K50" s="173"/>
      <c r="L50" s="7"/>
      <c r="M50" s="7"/>
      <c r="N50" s="166"/>
      <c r="O50" s="166"/>
      <c r="P50" s="37">
        <f>P51</f>
        <v>1569789.58</v>
      </c>
      <c r="Q50" s="166"/>
      <c r="R50" s="166"/>
      <c r="S50" s="166"/>
    </row>
    <row r="51" spans="1:19" ht="90" x14ac:dyDescent="0.25">
      <c r="A51" s="423" t="s">
        <v>562</v>
      </c>
      <c r="B51" s="425" t="s">
        <v>389</v>
      </c>
      <c r="C51" s="427">
        <v>825</v>
      </c>
      <c r="D51" s="421" t="s">
        <v>51</v>
      </c>
      <c r="E51" s="324" t="s">
        <v>19</v>
      </c>
      <c r="F51" s="324" t="s">
        <v>601</v>
      </c>
      <c r="G51" s="8" t="s">
        <v>685</v>
      </c>
      <c r="H51" s="325" t="s">
        <v>598</v>
      </c>
      <c r="I51" s="325" t="s">
        <v>599</v>
      </c>
      <c r="J51" s="325" t="s">
        <v>600</v>
      </c>
      <c r="K51" s="54" t="s">
        <v>538</v>
      </c>
      <c r="L51" s="4"/>
      <c r="M51" s="9" t="s">
        <v>539</v>
      </c>
      <c r="N51" s="166"/>
      <c r="O51" s="166"/>
      <c r="P51" s="166">
        <v>1569789.58</v>
      </c>
      <c r="Q51" s="166"/>
      <c r="R51" s="166"/>
      <c r="S51" s="166"/>
    </row>
    <row r="52" spans="1:19" ht="285" x14ac:dyDescent="0.25">
      <c r="A52" s="424"/>
      <c r="B52" s="426"/>
      <c r="C52" s="444"/>
      <c r="D52" s="445"/>
      <c r="E52" s="8" t="s">
        <v>20</v>
      </c>
      <c r="F52" s="6" t="s">
        <v>39</v>
      </c>
      <c r="G52" s="8" t="s">
        <v>21</v>
      </c>
      <c r="H52" s="9" t="s">
        <v>25</v>
      </c>
      <c r="I52" s="10" t="s">
        <v>39</v>
      </c>
      <c r="J52" s="9" t="s">
        <v>26</v>
      </c>
      <c r="K52" s="54"/>
      <c r="L52" s="9"/>
      <c r="M52" s="16"/>
      <c r="N52" s="166"/>
      <c r="O52" s="166"/>
      <c r="P52" s="166"/>
      <c r="Q52" s="166"/>
      <c r="R52" s="166"/>
      <c r="S52" s="166"/>
    </row>
    <row r="53" spans="1:19" s="19" customFormat="1" ht="28.5" x14ac:dyDescent="0.2">
      <c r="A53" s="33"/>
      <c r="B53" s="295" t="s">
        <v>486</v>
      </c>
      <c r="C53" s="33">
        <v>831</v>
      </c>
      <c r="D53" s="33"/>
      <c r="E53" s="33"/>
      <c r="F53" s="33"/>
      <c r="G53" s="33"/>
      <c r="H53" s="33"/>
      <c r="I53" s="33"/>
      <c r="J53" s="33"/>
      <c r="K53" s="171"/>
      <c r="L53" s="33"/>
      <c r="M53" s="33"/>
      <c r="N53" s="36"/>
      <c r="O53" s="36"/>
      <c r="P53" s="36">
        <f>P56+P54</f>
        <v>1068102</v>
      </c>
      <c r="Q53" s="36">
        <f>Q56</f>
        <v>0</v>
      </c>
      <c r="R53" s="36">
        <f>R56</f>
        <v>0</v>
      </c>
      <c r="S53" s="36">
        <f>S56</f>
        <v>0</v>
      </c>
    </row>
    <row r="54" spans="1:19" s="82" customFormat="1" ht="57" x14ac:dyDescent="0.2">
      <c r="A54" s="79">
        <v>10600</v>
      </c>
      <c r="B54" s="83" t="s">
        <v>596</v>
      </c>
      <c r="C54" s="80">
        <v>831</v>
      </c>
      <c r="D54" s="80"/>
      <c r="E54" s="80"/>
      <c r="F54" s="80"/>
      <c r="G54" s="80"/>
      <c r="H54" s="80"/>
      <c r="I54" s="80"/>
      <c r="J54" s="80"/>
      <c r="K54" s="172"/>
      <c r="L54" s="80"/>
      <c r="M54" s="80"/>
      <c r="N54" s="326"/>
      <c r="O54" s="326"/>
      <c r="P54" s="326">
        <f>P55</f>
        <v>9242.76</v>
      </c>
      <c r="Q54" s="326"/>
      <c r="R54" s="326"/>
      <c r="S54" s="326"/>
    </row>
    <row r="55" spans="1:19" s="82" customFormat="1" ht="240" x14ac:dyDescent="0.25">
      <c r="A55" s="329" t="s">
        <v>577</v>
      </c>
      <c r="B55" s="325" t="s">
        <v>399</v>
      </c>
      <c r="C55" s="261">
        <v>831</v>
      </c>
      <c r="D55" s="330" t="s">
        <v>203</v>
      </c>
      <c r="E55" s="324" t="s">
        <v>19</v>
      </c>
      <c r="F55" s="324" t="s">
        <v>601</v>
      </c>
      <c r="G55" s="8" t="s">
        <v>685</v>
      </c>
      <c r="H55" s="325" t="s">
        <v>598</v>
      </c>
      <c r="I55" s="325" t="s">
        <v>599</v>
      </c>
      <c r="J55" s="325" t="s">
        <v>600</v>
      </c>
      <c r="K55" s="54" t="s">
        <v>540</v>
      </c>
      <c r="L55" s="4"/>
      <c r="M55" s="353" t="s">
        <v>541</v>
      </c>
      <c r="N55" s="326"/>
      <c r="O55" s="326"/>
      <c r="P55" s="328">
        <v>9242.76</v>
      </c>
      <c r="Q55" s="326"/>
      <c r="R55" s="326"/>
      <c r="S55" s="326"/>
    </row>
    <row r="56" spans="1:19" ht="114" x14ac:dyDescent="0.25">
      <c r="A56" s="63">
        <v>10700</v>
      </c>
      <c r="B56" s="285" t="s">
        <v>561</v>
      </c>
      <c r="C56" s="7">
        <v>831</v>
      </c>
      <c r="D56" s="7"/>
      <c r="E56" s="7"/>
      <c r="F56" s="7"/>
      <c r="G56" s="7"/>
      <c r="H56" s="7"/>
      <c r="I56" s="7"/>
      <c r="J56" s="7"/>
      <c r="K56" s="173"/>
      <c r="L56" s="7"/>
      <c r="M56" s="7"/>
      <c r="N56" s="166"/>
      <c r="O56" s="166"/>
      <c r="P56" s="37">
        <f>P57</f>
        <v>1058859.24</v>
      </c>
      <c r="Q56" s="166"/>
      <c r="R56" s="166"/>
      <c r="S56" s="166"/>
    </row>
    <row r="57" spans="1:19" ht="90" x14ac:dyDescent="0.25">
      <c r="A57" s="423" t="s">
        <v>562</v>
      </c>
      <c r="B57" s="425" t="s">
        <v>389</v>
      </c>
      <c r="C57" s="427">
        <v>831</v>
      </c>
      <c r="D57" s="421" t="s">
        <v>51</v>
      </c>
      <c r="E57" s="324" t="s">
        <v>19</v>
      </c>
      <c r="F57" s="324" t="s">
        <v>601</v>
      </c>
      <c r="G57" s="8" t="s">
        <v>685</v>
      </c>
      <c r="H57" s="325" t="s">
        <v>598</v>
      </c>
      <c r="I57" s="325" t="s">
        <v>599</v>
      </c>
      <c r="J57" s="325" t="s">
        <v>600</v>
      </c>
      <c r="K57" s="54" t="s">
        <v>540</v>
      </c>
      <c r="L57" s="4"/>
      <c r="M57" s="9" t="s">
        <v>541</v>
      </c>
      <c r="N57" s="166"/>
      <c r="O57" s="166"/>
      <c r="P57" s="166">
        <v>1058859.24</v>
      </c>
      <c r="Q57" s="166"/>
      <c r="R57" s="166"/>
      <c r="S57" s="166"/>
    </row>
    <row r="58" spans="1:19" ht="285" x14ac:dyDescent="0.25">
      <c r="A58" s="424"/>
      <c r="B58" s="426"/>
      <c r="C58" s="444"/>
      <c r="D58" s="445"/>
      <c r="E58" s="8" t="s">
        <v>20</v>
      </c>
      <c r="F58" s="6" t="s">
        <v>39</v>
      </c>
      <c r="G58" s="8" t="s">
        <v>21</v>
      </c>
      <c r="H58" s="9" t="s">
        <v>25</v>
      </c>
      <c r="I58" s="10" t="s">
        <v>39</v>
      </c>
      <c r="J58" s="9" t="s">
        <v>26</v>
      </c>
      <c r="K58" s="54"/>
      <c r="L58" s="9"/>
      <c r="M58" s="16"/>
      <c r="N58" s="166"/>
      <c r="O58" s="166"/>
      <c r="P58" s="166"/>
      <c r="Q58" s="166"/>
      <c r="R58" s="166"/>
      <c r="S58" s="166"/>
    </row>
    <row r="59" spans="1:19" s="19" customFormat="1" ht="28.5" x14ac:dyDescent="0.2">
      <c r="A59" s="33"/>
      <c r="B59" s="295" t="s">
        <v>487</v>
      </c>
      <c r="C59" s="33">
        <v>834</v>
      </c>
      <c r="D59" s="33"/>
      <c r="E59" s="33"/>
      <c r="F59" s="33"/>
      <c r="G59" s="33"/>
      <c r="H59" s="33"/>
      <c r="I59" s="33"/>
      <c r="J59" s="33"/>
      <c r="K59" s="171"/>
      <c r="L59" s="33"/>
      <c r="M59" s="33"/>
      <c r="N59" s="36"/>
      <c r="O59" s="36"/>
      <c r="P59" s="36">
        <f>P62+P60</f>
        <v>2482681.23</v>
      </c>
      <c r="Q59" s="36">
        <f>Q62</f>
        <v>0</v>
      </c>
      <c r="R59" s="36">
        <f>R62</f>
        <v>0</v>
      </c>
      <c r="S59" s="36">
        <f>S62</f>
        <v>0</v>
      </c>
    </row>
    <row r="60" spans="1:19" s="82" customFormat="1" ht="57" x14ac:dyDescent="0.2">
      <c r="A60" s="79">
        <v>10600</v>
      </c>
      <c r="B60" s="83" t="s">
        <v>596</v>
      </c>
      <c r="C60" s="80">
        <v>834</v>
      </c>
      <c r="D60" s="80"/>
      <c r="E60" s="80"/>
      <c r="F60" s="80"/>
      <c r="G60" s="80"/>
      <c r="H60" s="80"/>
      <c r="I60" s="80"/>
      <c r="J60" s="80"/>
      <c r="K60" s="172"/>
      <c r="L60" s="80"/>
      <c r="M60" s="80"/>
      <c r="N60" s="326"/>
      <c r="O60" s="326"/>
      <c r="P60" s="326">
        <f>P61</f>
        <v>5951.33</v>
      </c>
      <c r="Q60" s="326"/>
      <c r="R60" s="326"/>
      <c r="S60" s="326"/>
    </row>
    <row r="61" spans="1:19" s="82" customFormat="1" ht="240" x14ac:dyDescent="0.25">
      <c r="A61" s="329" t="s">
        <v>577</v>
      </c>
      <c r="B61" s="325" t="s">
        <v>399</v>
      </c>
      <c r="C61" s="261">
        <v>834</v>
      </c>
      <c r="D61" s="330" t="s">
        <v>203</v>
      </c>
      <c r="E61" s="324" t="s">
        <v>19</v>
      </c>
      <c r="F61" s="324" t="s">
        <v>601</v>
      </c>
      <c r="G61" s="8" t="s">
        <v>685</v>
      </c>
      <c r="H61" s="325" t="s">
        <v>598</v>
      </c>
      <c r="I61" s="325" t="s">
        <v>599</v>
      </c>
      <c r="J61" s="325" t="s">
        <v>600</v>
      </c>
      <c r="K61" s="54" t="s">
        <v>542</v>
      </c>
      <c r="L61" s="4"/>
      <c r="M61" s="353" t="s">
        <v>543</v>
      </c>
      <c r="N61" s="326"/>
      <c r="O61" s="326"/>
      <c r="P61" s="328">
        <v>5951.33</v>
      </c>
      <c r="Q61" s="326"/>
      <c r="R61" s="326"/>
      <c r="S61" s="326"/>
    </row>
    <row r="62" spans="1:19" ht="114" x14ac:dyDescent="0.25">
      <c r="A62" s="63">
        <v>10700</v>
      </c>
      <c r="B62" s="285" t="s">
        <v>561</v>
      </c>
      <c r="C62" s="7">
        <v>834</v>
      </c>
      <c r="D62" s="7"/>
      <c r="E62" s="7"/>
      <c r="F62" s="7"/>
      <c r="G62" s="7"/>
      <c r="H62" s="7"/>
      <c r="I62" s="7"/>
      <c r="J62" s="7"/>
      <c r="K62" s="173"/>
      <c r="L62" s="7"/>
      <c r="M62" s="7"/>
      <c r="N62" s="166"/>
      <c r="O62" s="166"/>
      <c r="P62" s="37">
        <f>P63</f>
        <v>2476729.9</v>
      </c>
      <c r="Q62" s="166"/>
      <c r="R62" s="166"/>
      <c r="S62" s="166"/>
    </row>
    <row r="63" spans="1:19" ht="90" x14ac:dyDescent="0.25">
      <c r="A63" s="423" t="s">
        <v>562</v>
      </c>
      <c r="B63" s="425" t="s">
        <v>389</v>
      </c>
      <c r="C63" s="427">
        <v>834</v>
      </c>
      <c r="D63" s="421" t="s">
        <v>51</v>
      </c>
      <c r="E63" s="324" t="s">
        <v>19</v>
      </c>
      <c r="F63" s="324" t="s">
        <v>601</v>
      </c>
      <c r="G63" s="8" t="s">
        <v>685</v>
      </c>
      <c r="H63" s="325" t="s">
        <v>598</v>
      </c>
      <c r="I63" s="325" t="s">
        <v>599</v>
      </c>
      <c r="J63" s="325" t="s">
        <v>600</v>
      </c>
      <c r="K63" s="54" t="s">
        <v>542</v>
      </c>
      <c r="L63" s="4"/>
      <c r="M63" s="9" t="s">
        <v>543</v>
      </c>
      <c r="N63" s="166"/>
      <c r="O63" s="166"/>
      <c r="P63" s="166">
        <v>2476729.9</v>
      </c>
      <c r="Q63" s="166"/>
      <c r="R63" s="166"/>
      <c r="S63" s="166"/>
    </row>
    <row r="64" spans="1:19" ht="285" x14ac:dyDescent="0.25">
      <c r="A64" s="424"/>
      <c r="B64" s="426"/>
      <c r="C64" s="444"/>
      <c r="D64" s="445"/>
      <c r="E64" s="8" t="s">
        <v>20</v>
      </c>
      <c r="F64" s="6" t="s">
        <v>39</v>
      </c>
      <c r="G64" s="8" t="s">
        <v>21</v>
      </c>
      <c r="H64" s="9" t="s">
        <v>25</v>
      </c>
      <c r="I64" s="10" t="s">
        <v>39</v>
      </c>
      <c r="J64" s="9" t="s">
        <v>26</v>
      </c>
      <c r="K64" s="54"/>
      <c r="L64" s="9"/>
      <c r="M64" s="16"/>
      <c r="N64" s="166"/>
      <c r="O64" s="166"/>
      <c r="P64" s="166"/>
      <c r="Q64" s="166"/>
      <c r="R64" s="166"/>
      <c r="S64" s="166"/>
    </row>
    <row r="65" spans="1:19" s="19" customFormat="1" ht="28.5" x14ac:dyDescent="0.2">
      <c r="A65" s="33"/>
      <c r="B65" s="295" t="s">
        <v>488</v>
      </c>
      <c r="C65" s="33">
        <v>836</v>
      </c>
      <c r="D65" s="33"/>
      <c r="E65" s="33"/>
      <c r="F65" s="33"/>
      <c r="G65" s="33"/>
      <c r="H65" s="33"/>
      <c r="I65" s="33"/>
      <c r="J65" s="33"/>
      <c r="K65" s="171"/>
      <c r="L65" s="33"/>
      <c r="M65" s="33"/>
      <c r="N65" s="36"/>
      <c r="O65" s="36"/>
      <c r="P65" s="36">
        <f>P68+P66</f>
        <v>793379</v>
      </c>
      <c r="Q65" s="36">
        <f>Q68</f>
        <v>0</v>
      </c>
      <c r="R65" s="36">
        <f>R68</f>
        <v>0</v>
      </c>
      <c r="S65" s="36">
        <f>S68</f>
        <v>0</v>
      </c>
    </row>
    <row r="66" spans="1:19" s="82" customFormat="1" ht="57" x14ac:dyDescent="0.2">
      <c r="A66" s="79">
        <v>10600</v>
      </c>
      <c r="B66" s="83" t="s">
        <v>596</v>
      </c>
      <c r="C66" s="80">
        <v>836</v>
      </c>
      <c r="D66" s="80"/>
      <c r="E66" s="80"/>
      <c r="F66" s="80"/>
      <c r="G66" s="80"/>
      <c r="H66" s="80"/>
      <c r="I66" s="80"/>
      <c r="J66" s="80"/>
      <c r="K66" s="172"/>
      <c r="L66" s="80"/>
      <c r="M66" s="80"/>
      <c r="N66" s="326"/>
      <c r="O66" s="326"/>
      <c r="P66" s="326">
        <f>P67</f>
        <v>119412.86</v>
      </c>
      <c r="Q66" s="326"/>
      <c r="R66" s="326"/>
      <c r="S66" s="326"/>
    </row>
    <row r="67" spans="1:19" s="82" customFormat="1" ht="218.25" customHeight="1" x14ac:dyDescent="0.2">
      <c r="A67" s="329" t="s">
        <v>577</v>
      </c>
      <c r="B67" s="325" t="s">
        <v>399</v>
      </c>
      <c r="C67" s="261">
        <v>836</v>
      </c>
      <c r="D67" s="330" t="s">
        <v>203</v>
      </c>
      <c r="E67" s="324" t="s">
        <v>19</v>
      </c>
      <c r="F67" s="324" t="s">
        <v>601</v>
      </c>
      <c r="G67" s="8" t="s">
        <v>685</v>
      </c>
      <c r="H67" s="325" t="s">
        <v>598</v>
      </c>
      <c r="I67" s="325" t="s">
        <v>599</v>
      </c>
      <c r="J67" s="325" t="s">
        <v>600</v>
      </c>
      <c r="K67" s="172"/>
      <c r="L67" s="80"/>
      <c r="M67" s="80"/>
      <c r="N67" s="326"/>
      <c r="O67" s="326"/>
      <c r="P67" s="328">
        <v>119412.86</v>
      </c>
      <c r="Q67" s="326"/>
      <c r="R67" s="326"/>
      <c r="S67" s="326"/>
    </row>
    <row r="68" spans="1:19" ht="114" x14ac:dyDescent="0.25">
      <c r="A68" s="63">
        <v>10700</v>
      </c>
      <c r="B68" s="285" t="s">
        <v>561</v>
      </c>
      <c r="C68" s="7">
        <v>836</v>
      </c>
      <c r="D68" s="7"/>
      <c r="E68" s="7"/>
      <c r="F68" s="7"/>
      <c r="G68" s="7"/>
      <c r="H68" s="7"/>
      <c r="I68" s="7"/>
      <c r="J68" s="7"/>
      <c r="K68" s="173"/>
      <c r="L68" s="7"/>
      <c r="M68" s="7"/>
      <c r="N68" s="166"/>
      <c r="O68" s="166"/>
      <c r="P68" s="37">
        <f>P69</f>
        <v>673966.14</v>
      </c>
      <c r="Q68" s="166"/>
      <c r="R68" s="166"/>
      <c r="S68" s="166"/>
    </row>
    <row r="69" spans="1:19" ht="90" x14ac:dyDescent="0.25">
      <c r="A69" s="423" t="s">
        <v>562</v>
      </c>
      <c r="B69" s="425" t="s">
        <v>389</v>
      </c>
      <c r="C69" s="427">
        <v>836</v>
      </c>
      <c r="D69" s="421" t="s">
        <v>51</v>
      </c>
      <c r="E69" s="324" t="s">
        <v>19</v>
      </c>
      <c r="F69" s="324" t="s">
        <v>601</v>
      </c>
      <c r="G69" s="8" t="s">
        <v>685</v>
      </c>
      <c r="H69" s="325" t="s">
        <v>598</v>
      </c>
      <c r="I69" s="325" t="s">
        <v>599</v>
      </c>
      <c r="J69" s="325" t="s">
        <v>600</v>
      </c>
      <c r="K69" s="54" t="s">
        <v>544</v>
      </c>
      <c r="L69" s="4"/>
      <c r="M69" s="9" t="s">
        <v>545</v>
      </c>
      <c r="N69" s="166"/>
      <c r="O69" s="166"/>
      <c r="P69" s="166">
        <v>673966.14</v>
      </c>
      <c r="Q69" s="166"/>
      <c r="R69" s="166"/>
      <c r="S69" s="166"/>
    </row>
    <row r="70" spans="1:19" ht="285" x14ac:dyDescent="0.25">
      <c r="A70" s="424"/>
      <c r="B70" s="426"/>
      <c r="C70" s="444"/>
      <c r="D70" s="445"/>
      <c r="E70" s="8" t="s">
        <v>20</v>
      </c>
      <c r="F70" s="6" t="s">
        <v>39</v>
      </c>
      <c r="G70" s="8" t="s">
        <v>21</v>
      </c>
      <c r="H70" s="9" t="s">
        <v>25</v>
      </c>
      <c r="I70" s="10" t="s">
        <v>39</v>
      </c>
      <c r="J70" s="9" t="s">
        <v>26</v>
      </c>
      <c r="K70" s="54"/>
      <c r="L70" s="9"/>
      <c r="M70" s="16"/>
      <c r="N70" s="166"/>
      <c r="O70" s="166"/>
      <c r="P70" s="166"/>
      <c r="Q70" s="166"/>
      <c r="R70" s="166"/>
      <c r="S70" s="166"/>
    </row>
    <row r="71" spans="1:19" s="19" customFormat="1" ht="28.5" x14ac:dyDescent="0.2">
      <c r="A71" s="33"/>
      <c r="B71" s="295" t="s">
        <v>489</v>
      </c>
      <c r="C71" s="33">
        <v>837</v>
      </c>
      <c r="D71" s="33"/>
      <c r="E71" s="33"/>
      <c r="F71" s="33"/>
      <c r="G71" s="33"/>
      <c r="H71" s="33"/>
      <c r="I71" s="33"/>
      <c r="J71" s="33"/>
      <c r="K71" s="171"/>
      <c r="L71" s="33"/>
      <c r="M71" s="33"/>
      <c r="N71" s="36">
        <f>N74</f>
        <v>0</v>
      </c>
      <c r="O71" s="36">
        <f>O74</f>
        <v>0</v>
      </c>
      <c r="P71" s="36">
        <f>P74+P72</f>
        <v>2484351.4500000002</v>
      </c>
      <c r="Q71" s="36">
        <f>Q74</f>
        <v>0</v>
      </c>
      <c r="R71" s="36">
        <f>R74</f>
        <v>0</v>
      </c>
      <c r="S71" s="36">
        <f>S74</f>
        <v>0</v>
      </c>
    </row>
    <row r="72" spans="1:19" s="82" customFormat="1" ht="57" x14ac:dyDescent="0.2">
      <c r="A72" s="79">
        <v>10600</v>
      </c>
      <c r="B72" s="83" t="s">
        <v>596</v>
      </c>
      <c r="C72" s="80">
        <v>837</v>
      </c>
      <c r="D72" s="80"/>
      <c r="E72" s="80"/>
      <c r="F72" s="80"/>
      <c r="G72" s="80"/>
      <c r="H72" s="80"/>
      <c r="I72" s="80"/>
      <c r="J72" s="80"/>
      <c r="K72" s="172"/>
      <c r="L72" s="80"/>
      <c r="M72" s="80"/>
      <c r="N72" s="326"/>
      <c r="O72" s="326"/>
      <c r="P72" s="326">
        <f>P73</f>
        <v>32129.83</v>
      </c>
      <c r="Q72" s="326"/>
      <c r="R72" s="326"/>
      <c r="S72" s="326"/>
    </row>
    <row r="73" spans="1:19" s="82" customFormat="1" ht="240" x14ac:dyDescent="0.25">
      <c r="A73" s="329" t="s">
        <v>577</v>
      </c>
      <c r="B73" s="325" t="s">
        <v>399</v>
      </c>
      <c r="C73" s="261">
        <v>837</v>
      </c>
      <c r="D73" s="330" t="s">
        <v>203</v>
      </c>
      <c r="E73" s="324" t="s">
        <v>19</v>
      </c>
      <c r="F73" s="324" t="s">
        <v>601</v>
      </c>
      <c r="G73" s="8" t="s">
        <v>685</v>
      </c>
      <c r="H73" s="325" t="s">
        <v>598</v>
      </c>
      <c r="I73" s="325" t="s">
        <v>599</v>
      </c>
      <c r="J73" s="325" t="s">
        <v>600</v>
      </c>
      <c r="K73" s="54" t="s">
        <v>546</v>
      </c>
      <c r="L73" s="4"/>
      <c r="M73" s="353" t="s">
        <v>547</v>
      </c>
      <c r="N73" s="326"/>
      <c r="O73" s="326"/>
      <c r="P73" s="328">
        <v>32129.83</v>
      </c>
      <c r="Q73" s="326"/>
      <c r="R73" s="326"/>
      <c r="S73" s="326"/>
    </row>
    <row r="74" spans="1:19" ht="114" x14ac:dyDescent="0.25">
      <c r="A74" s="63">
        <v>10700</v>
      </c>
      <c r="B74" s="285" t="s">
        <v>561</v>
      </c>
      <c r="C74" s="7">
        <v>837</v>
      </c>
      <c r="D74" s="7"/>
      <c r="E74" s="7"/>
      <c r="F74" s="7"/>
      <c r="G74" s="7"/>
      <c r="H74" s="7"/>
      <c r="I74" s="7"/>
      <c r="J74" s="7"/>
      <c r="K74" s="173"/>
      <c r="L74" s="7"/>
      <c r="M74" s="7"/>
      <c r="N74" s="166"/>
      <c r="O74" s="166"/>
      <c r="P74" s="37">
        <f>P75</f>
        <v>2452221.62</v>
      </c>
      <c r="Q74" s="166"/>
      <c r="R74" s="166"/>
      <c r="S74" s="166"/>
    </row>
    <row r="75" spans="1:19" ht="90" x14ac:dyDescent="0.25">
      <c r="A75" s="423" t="s">
        <v>562</v>
      </c>
      <c r="B75" s="425" t="s">
        <v>389</v>
      </c>
      <c r="C75" s="427">
        <v>837</v>
      </c>
      <c r="D75" s="421" t="s">
        <v>51</v>
      </c>
      <c r="E75" s="324" t="s">
        <v>19</v>
      </c>
      <c r="F75" s="324" t="s">
        <v>601</v>
      </c>
      <c r="G75" s="8" t="s">
        <v>685</v>
      </c>
      <c r="H75" s="325" t="s">
        <v>598</v>
      </c>
      <c r="I75" s="325" t="s">
        <v>599</v>
      </c>
      <c r="J75" s="325" t="s">
        <v>600</v>
      </c>
      <c r="K75" s="54" t="s">
        <v>546</v>
      </c>
      <c r="L75" s="4"/>
      <c r="M75" s="9" t="s">
        <v>547</v>
      </c>
      <c r="N75" s="166"/>
      <c r="O75" s="166"/>
      <c r="P75" s="166">
        <v>2452221.62</v>
      </c>
      <c r="Q75" s="166"/>
      <c r="R75" s="166"/>
      <c r="S75" s="166"/>
    </row>
    <row r="76" spans="1:19" ht="285" x14ac:dyDescent="0.25">
      <c r="A76" s="424"/>
      <c r="B76" s="426"/>
      <c r="C76" s="444"/>
      <c r="D76" s="445"/>
      <c r="E76" s="8" t="s">
        <v>20</v>
      </c>
      <c r="F76" s="6" t="s">
        <v>39</v>
      </c>
      <c r="G76" s="8" t="s">
        <v>21</v>
      </c>
      <c r="H76" s="9" t="s">
        <v>25</v>
      </c>
      <c r="I76" s="10" t="s">
        <v>39</v>
      </c>
      <c r="J76" s="9" t="s">
        <v>26</v>
      </c>
      <c r="K76" s="54"/>
      <c r="L76" s="9"/>
      <c r="M76" s="16"/>
      <c r="N76" s="166"/>
      <c r="O76" s="166"/>
      <c r="P76" s="166"/>
      <c r="Q76" s="166"/>
      <c r="R76" s="166"/>
      <c r="S76" s="166"/>
    </row>
    <row r="77" spans="1:19" s="19" customFormat="1" ht="28.5" x14ac:dyDescent="0.2">
      <c r="A77" s="33"/>
      <c r="B77" s="295" t="s">
        <v>490</v>
      </c>
      <c r="C77" s="33">
        <v>838</v>
      </c>
      <c r="D77" s="33"/>
      <c r="E77" s="33"/>
      <c r="F77" s="33"/>
      <c r="G77" s="33"/>
      <c r="H77" s="33"/>
      <c r="I77" s="33"/>
      <c r="J77" s="33"/>
      <c r="K77" s="171"/>
      <c r="L77" s="33"/>
      <c r="M77" s="33"/>
      <c r="N77" s="36">
        <f>N80</f>
        <v>0</v>
      </c>
      <c r="O77" s="36">
        <f>O80</f>
        <v>0</v>
      </c>
      <c r="P77" s="36">
        <f>P80+P78</f>
        <v>1760070</v>
      </c>
      <c r="Q77" s="36">
        <f>Q80</f>
        <v>0</v>
      </c>
      <c r="R77" s="36">
        <f>R80</f>
        <v>0</v>
      </c>
      <c r="S77" s="36">
        <f>S80</f>
        <v>0</v>
      </c>
    </row>
    <row r="78" spans="1:19" s="282" customFormat="1" ht="57" x14ac:dyDescent="0.25">
      <c r="A78" s="79">
        <v>10600</v>
      </c>
      <c r="B78" s="83" t="s">
        <v>596</v>
      </c>
      <c r="C78" s="80">
        <v>838</v>
      </c>
      <c r="D78" s="80"/>
      <c r="E78" s="80"/>
      <c r="F78" s="80"/>
      <c r="G78" s="80"/>
      <c r="H78" s="80"/>
      <c r="I78" s="80"/>
      <c r="J78" s="80"/>
      <c r="K78" s="327"/>
      <c r="L78" s="261"/>
      <c r="M78" s="261"/>
      <c r="N78" s="328"/>
      <c r="O78" s="328"/>
      <c r="P78" s="326">
        <f>P79</f>
        <v>49613.51</v>
      </c>
      <c r="Q78" s="328"/>
      <c r="R78" s="328"/>
      <c r="S78" s="328"/>
    </row>
    <row r="79" spans="1:19" s="282" customFormat="1" ht="240" x14ac:dyDescent="0.25">
      <c r="A79" s="329" t="s">
        <v>577</v>
      </c>
      <c r="B79" s="325" t="s">
        <v>399</v>
      </c>
      <c r="C79" s="261">
        <v>838</v>
      </c>
      <c r="D79" s="330" t="s">
        <v>203</v>
      </c>
      <c r="E79" s="324" t="s">
        <v>19</v>
      </c>
      <c r="F79" s="324" t="s">
        <v>601</v>
      </c>
      <c r="G79" s="8" t="s">
        <v>685</v>
      </c>
      <c r="H79" s="325" t="s">
        <v>598</v>
      </c>
      <c r="I79" s="325" t="s">
        <v>599</v>
      </c>
      <c r="J79" s="325" t="s">
        <v>600</v>
      </c>
      <c r="K79" s="54" t="s">
        <v>548</v>
      </c>
      <c r="L79" s="4"/>
      <c r="M79" s="353" t="s">
        <v>549</v>
      </c>
      <c r="N79" s="328"/>
      <c r="O79" s="328"/>
      <c r="P79" s="328">
        <v>49613.51</v>
      </c>
      <c r="Q79" s="328"/>
      <c r="R79" s="328"/>
      <c r="S79" s="328"/>
    </row>
    <row r="80" spans="1:19" ht="114" x14ac:dyDescent="0.25">
      <c r="A80" s="63">
        <v>10700</v>
      </c>
      <c r="B80" s="285" t="s">
        <v>561</v>
      </c>
      <c r="C80" s="7">
        <v>838</v>
      </c>
      <c r="D80" s="7"/>
      <c r="E80" s="7"/>
      <c r="F80" s="7"/>
      <c r="G80" s="7"/>
      <c r="H80" s="7"/>
      <c r="I80" s="7"/>
      <c r="J80" s="7"/>
      <c r="K80" s="173"/>
      <c r="L80" s="7"/>
      <c r="M80" s="7"/>
      <c r="N80" s="166"/>
      <c r="O80" s="166"/>
      <c r="P80" s="37">
        <f>P81</f>
        <v>1710456.49</v>
      </c>
      <c r="Q80" s="166"/>
      <c r="R80" s="166"/>
      <c r="S80" s="166"/>
    </row>
    <row r="81" spans="1:19" ht="90" x14ac:dyDescent="0.25">
      <c r="A81" s="423" t="s">
        <v>562</v>
      </c>
      <c r="B81" s="425" t="s">
        <v>389</v>
      </c>
      <c r="C81" s="427">
        <v>838</v>
      </c>
      <c r="D81" s="421" t="s">
        <v>51</v>
      </c>
      <c r="E81" s="324" t="s">
        <v>19</v>
      </c>
      <c r="F81" s="324" t="s">
        <v>601</v>
      </c>
      <c r="G81" s="351" t="s">
        <v>641</v>
      </c>
      <c r="H81" s="325" t="s">
        <v>598</v>
      </c>
      <c r="I81" s="325" t="s">
        <v>599</v>
      </c>
      <c r="J81" s="325" t="s">
        <v>600</v>
      </c>
      <c r="K81" s="54" t="s">
        <v>548</v>
      </c>
      <c r="L81" s="4"/>
      <c r="M81" s="9" t="s">
        <v>549</v>
      </c>
      <c r="N81" s="166"/>
      <c r="O81" s="166"/>
      <c r="P81" s="166">
        <v>1710456.49</v>
      </c>
      <c r="Q81" s="166"/>
      <c r="R81" s="166"/>
      <c r="S81" s="166"/>
    </row>
    <row r="82" spans="1:19" ht="285" x14ac:dyDescent="0.25">
      <c r="A82" s="424"/>
      <c r="B82" s="426"/>
      <c r="C82" s="444"/>
      <c r="D82" s="445"/>
      <c r="E82" s="8" t="s">
        <v>20</v>
      </c>
      <c r="F82" s="6" t="s">
        <v>39</v>
      </c>
      <c r="G82" s="8" t="s">
        <v>21</v>
      </c>
      <c r="H82" s="9" t="s">
        <v>25</v>
      </c>
      <c r="I82" s="10" t="s">
        <v>39</v>
      </c>
      <c r="J82" s="9" t="s">
        <v>26</v>
      </c>
      <c r="K82" s="54"/>
      <c r="L82" s="9"/>
      <c r="M82" s="16"/>
      <c r="N82" s="166"/>
      <c r="O82" s="166"/>
      <c r="P82" s="166"/>
      <c r="Q82" s="166"/>
      <c r="R82" s="166"/>
      <c r="S82" s="166"/>
    </row>
    <row r="83" spans="1:19" s="19" customFormat="1" ht="28.5" x14ac:dyDescent="0.2">
      <c r="A83" s="33"/>
      <c r="B83" s="295" t="s">
        <v>491</v>
      </c>
      <c r="C83" s="33">
        <v>840</v>
      </c>
      <c r="D83" s="33"/>
      <c r="E83" s="33"/>
      <c r="F83" s="33"/>
      <c r="G83" s="33"/>
      <c r="H83" s="33"/>
      <c r="I83" s="33"/>
      <c r="J83" s="33"/>
      <c r="K83" s="171"/>
      <c r="L83" s="33"/>
      <c r="M83" s="33"/>
      <c r="N83" s="36"/>
      <c r="O83" s="36"/>
      <c r="P83" s="36">
        <f>P86+P84</f>
        <v>393470.3</v>
      </c>
      <c r="Q83" s="36"/>
      <c r="R83" s="36"/>
      <c r="S83" s="36"/>
    </row>
    <row r="84" spans="1:19" s="282" customFormat="1" ht="57" x14ac:dyDescent="0.25">
      <c r="A84" s="79">
        <v>10600</v>
      </c>
      <c r="B84" s="83" t="s">
        <v>596</v>
      </c>
      <c r="C84" s="80">
        <v>840</v>
      </c>
      <c r="D84" s="80"/>
      <c r="E84" s="80"/>
      <c r="F84" s="80"/>
      <c r="G84" s="80"/>
      <c r="H84" s="80"/>
      <c r="I84" s="80"/>
      <c r="J84" s="80"/>
      <c r="K84" s="327"/>
      <c r="L84" s="261"/>
      <c r="M84" s="261"/>
      <c r="N84" s="328"/>
      <c r="O84" s="328"/>
      <c r="P84" s="326">
        <f>P85</f>
        <v>37635.050000000003</v>
      </c>
      <c r="Q84" s="328"/>
      <c r="R84" s="328"/>
      <c r="S84" s="328"/>
    </row>
    <row r="85" spans="1:19" s="282" customFormat="1" ht="240" x14ac:dyDescent="0.25">
      <c r="A85" s="329" t="s">
        <v>577</v>
      </c>
      <c r="B85" s="325" t="s">
        <v>399</v>
      </c>
      <c r="C85" s="261">
        <v>840</v>
      </c>
      <c r="D85" s="330" t="s">
        <v>203</v>
      </c>
      <c r="E85" s="324" t="s">
        <v>19</v>
      </c>
      <c r="F85" s="324" t="s">
        <v>601</v>
      </c>
      <c r="G85" s="8" t="s">
        <v>685</v>
      </c>
      <c r="H85" s="325" t="s">
        <v>598</v>
      </c>
      <c r="I85" s="325" t="s">
        <v>599</v>
      </c>
      <c r="J85" s="325" t="s">
        <v>600</v>
      </c>
      <c r="K85" s="54" t="s">
        <v>550</v>
      </c>
      <c r="L85" s="4"/>
      <c r="M85" s="353" t="s">
        <v>551</v>
      </c>
      <c r="N85" s="328"/>
      <c r="O85" s="328"/>
      <c r="P85" s="328">
        <v>37635.050000000003</v>
      </c>
      <c r="Q85" s="328"/>
      <c r="R85" s="328"/>
      <c r="S85" s="328"/>
    </row>
    <row r="86" spans="1:19" ht="114" x14ac:dyDescent="0.25">
      <c r="A86" s="63">
        <v>10700</v>
      </c>
      <c r="B86" s="285" t="s">
        <v>561</v>
      </c>
      <c r="C86" s="7">
        <v>840</v>
      </c>
      <c r="D86" s="7"/>
      <c r="E86" s="7"/>
      <c r="F86" s="7"/>
      <c r="G86" s="7"/>
      <c r="H86" s="7"/>
      <c r="I86" s="7"/>
      <c r="J86" s="7"/>
      <c r="K86" s="173"/>
      <c r="L86" s="7"/>
      <c r="M86" s="7"/>
      <c r="N86" s="166"/>
      <c r="O86" s="166"/>
      <c r="P86" s="37">
        <f>P87</f>
        <v>355835.25</v>
      </c>
      <c r="Q86" s="166"/>
      <c r="R86" s="166"/>
      <c r="S86" s="166"/>
    </row>
    <row r="87" spans="1:19" ht="90" x14ac:dyDescent="0.25">
      <c r="A87" s="423" t="s">
        <v>562</v>
      </c>
      <c r="B87" s="425" t="s">
        <v>389</v>
      </c>
      <c r="C87" s="427">
        <v>840</v>
      </c>
      <c r="D87" s="421" t="s">
        <v>51</v>
      </c>
      <c r="E87" s="324" t="s">
        <v>19</v>
      </c>
      <c r="F87" s="324" t="s">
        <v>601</v>
      </c>
      <c r="G87" s="8" t="s">
        <v>685</v>
      </c>
      <c r="H87" s="325" t="s">
        <v>598</v>
      </c>
      <c r="I87" s="325" t="s">
        <v>599</v>
      </c>
      <c r="J87" s="325" t="s">
        <v>600</v>
      </c>
      <c r="K87" s="54" t="s">
        <v>550</v>
      </c>
      <c r="L87" s="4"/>
      <c r="M87" s="9" t="s">
        <v>551</v>
      </c>
      <c r="N87" s="166"/>
      <c r="O87" s="166"/>
      <c r="P87" s="166">
        <v>355835.25</v>
      </c>
      <c r="Q87" s="166"/>
      <c r="R87" s="166"/>
      <c r="S87" s="166"/>
    </row>
    <row r="88" spans="1:19" ht="285" x14ac:dyDescent="0.25">
      <c r="A88" s="424"/>
      <c r="B88" s="426"/>
      <c r="C88" s="444"/>
      <c r="D88" s="445"/>
      <c r="E88" s="8" t="s">
        <v>20</v>
      </c>
      <c r="F88" s="6" t="s">
        <v>39</v>
      </c>
      <c r="G88" s="8" t="s">
        <v>21</v>
      </c>
      <c r="H88" s="9" t="s">
        <v>25</v>
      </c>
      <c r="I88" s="10" t="s">
        <v>39</v>
      </c>
      <c r="J88" s="9" t="s">
        <v>26</v>
      </c>
      <c r="K88" s="54"/>
      <c r="L88" s="9"/>
      <c r="M88" s="16"/>
      <c r="N88" s="166"/>
      <c r="O88" s="166"/>
      <c r="P88" s="166"/>
      <c r="Q88" s="166"/>
      <c r="R88" s="166"/>
      <c r="S88" s="166"/>
    </row>
    <row r="89" spans="1:19" s="19" customFormat="1" ht="42.75" x14ac:dyDescent="0.2">
      <c r="A89" s="33"/>
      <c r="B89" s="295" t="s">
        <v>492</v>
      </c>
      <c r="C89" s="33">
        <v>851</v>
      </c>
      <c r="D89" s="33"/>
      <c r="E89" s="33"/>
      <c r="F89" s="33"/>
      <c r="G89" s="33"/>
      <c r="H89" s="33"/>
      <c r="I89" s="33"/>
      <c r="J89" s="33"/>
      <c r="K89" s="171"/>
      <c r="L89" s="33"/>
      <c r="M89" s="33"/>
      <c r="N89" s="36">
        <f t="shared" ref="N89:S89" si="0">N90</f>
        <v>0</v>
      </c>
      <c r="O89" s="36">
        <f t="shared" si="0"/>
        <v>0</v>
      </c>
      <c r="P89" s="36">
        <f t="shared" si="0"/>
        <v>451674</v>
      </c>
      <c r="Q89" s="36">
        <f t="shared" si="0"/>
        <v>0</v>
      </c>
      <c r="R89" s="36">
        <f t="shared" si="0"/>
        <v>0</v>
      </c>
      <c r="S89" s="36">
        <f t="shared" si="0"/>
        <v>0</v>
      </c>
    </row>
    <row r="90" spans="1:19" ht="114" x14ac:dyDescent="0.25">
      <c r="A90" s="63">
        <v>10700</v>
      </c>
      <c r="B90" s="285" t="s">
        <v>561</v>
      </c>
      <c r="C90" s="7">
        <v>851</v>
      </c>
      <c r="D90" s="7"/>
      <c r="E90" s="7"/>
      <c r="F90" s="7"/>
      <c r="G90" s="7"/>
      <c r="H90" s="7"/>
      <c r="I90" s="7"/>
      <c r="J90" s="7"/>
      <c r="K90" s="173"/>
      <c r="L90" s="7"/>
      <c r="M90" s="7"/>
      <c r="N90" s="166"/>
      <c r="O90" s="166"/>
      <c r="P90" s="166">
        <f>P91</f>
        <v>451674</v>
      </c>
      <c r="Q90" s="166"/>
      <c r="R90" s="166"/>
      <c r="S90" s="166"/>
    </row>
    <row r="91" spans="1:19" ht="90" x14ac:dyDescent="0.25">
      <c r="A91" s="423" t="s">
        <v>562</v>
      </c>
      <c r="B91" s="425" t="s">
        <v>389</v>
      </c>
      <c r="C91" s="427">
        <v>851</v>
      </c>
      <c r="D91" s="421" t="s">
        <v>273</v>
      </c>
      <c r="E91" s="324" t="s">
        <v>19</v>
      </c>
      <c r="F91" s="324" t="s">
        <v>662</v>
      </c>
      <c r="G91" s="8" t="s">
        <v>685</v>
      </c>
      <c r="H91" s="325" t="s">
        <v>598</v>
      </c>
      <c r="I91" s="325" t="s">
        <v>599</v>
      </c>
      <c r="J91" s="325" t="s">
        <v>600</v>
      </c>
      <c r="K91" s="54" t="s">
        <v>552</v>
      </c>
      <c r="L91" s="4"/>
      <c r="M91" s="306" t="s">
        <v>553</v>
      </c>
      <c r="N91" s="166"/>
      <c r="O91" s="166"/>
      <c r="P91" s="166">
        <v>451674</v>
      </c>
      <c r="Q91" s="166"/>
      <c r="R91" s="166"/>
      <c r="S91" s="166"/>
    </row>
    <row r="92" spans="1:19" ht="285" x14ac:dyDescent="0.25">
      <c r="A92" s="424"/>
      <c r="B92" s="426"/>
      <c r="C92" s="444"/>
      <c r="D92" s="445"/>
      <c r="E92" s="8" t="s">
        <v>20</v>
      </c>
      <c r="F92" s="6" t="s">
        <v>39</v>
      </c>
      <c r="G92" s="8" t="s">
        <v>21</v>
      </c>
      <c r="H92" s="9" t="s">
        <v>25</v>
      </c>
      <c r="I92" s="10" t="s">
        <v>39</v>
      </c>
      <c r="J92" s="9" t="s">
        <v>26</v>
      </c>
      <c r="K92" s="54" t="s">
        <v>556</v>
      </c>
      <c r="L92" s="9"/>
      <c r="M92" s="306" t="s">
        <v>663</v>
      </c>
      <c r="N92" s="166"/>
      <c r="O92" s="166"/>
      <c r="P92" s="166"/>
      <c r="Q92" s="166"/>
      <c r="R92" s="166"/>
      <c r="S92" s="166"/>
    </row>
    <row r="93" spans="1:19" s="19" customFormat="1" ht="28.5" x14ac:dyDescent="0.2">
      <c r="A93" s="33"/>
      <c r="B93" s="295" t="s">
        <v>493</v>
      </c>
      <c r="C93" s="33">
        <v>852</v>
      </c>
      <c r="D93" s="33"/>
      <c r="E93" s="33"/>
      <c r="F93" s="33"/>
      <c r="G93" s="33"/>
      <c r="H93" s="33"/>
      <c r="I93" s="33"/>
      <c r="J93" s="33"/>
      <c r="K93" s="171"/>
      <c r="L93" s="33"/>
      <c r="M93" s="33"/>
      <c r="N93" s="36">
        <f t="shared" ref="N93:S93" si="1">N97</f>
        <v>0</v>
      </c>
      <c r="O93" s="36">
        <f t="shared" si="1"/>
        <v>0</v>
      </c>
      <c r="P93" s="36">
        <f>P97+P94</f>
        <v>6972383.1999999993</v>
      </c>
      <c r="Q93" s="36">
        <f t="shared" si="1"/>
        <v>0</v>
      </c>
      <c r="R93" s="36">
        <f t="shared" si="1"/>
        <v>0</v>
      </c>
      <c r="S93" s="36">
        <f t="shared" si="1"/>
        <v>0</v>
      </c>
    </row>
    <row r="94" spans="1:19" s="82" customFormat="1" ht="57" x14ac:dyDescent="0.2">
      <c r="A94" s="79">
        <v>10600</v>
      </c>
      <c r="B94" s="83" t="s">
        <v>596</v>
      </c>
      <c r="C94" s="80">
        <v>852</v>
      </c>
      <c r="D94" s="80"/>
      <c r="E94" s="80"/>
      <c r="F94" s="80"/>
      <c r="G94" s="80"/>
      <c r="H94" s="80"/>
      <c r="I94" s="80"/>
      <c r="J94" s="80"/>
      <c r="K94" s="172"/>
      <c r="L94" s="80"/>
      <c r="M94" s="80"/>
      <c r="N94" s="326"/>
      <c r="O94" s="326"/>
      <c r="P94" s="326">
        <f>P95</f>
        <v>3716684.43</v>
      </c>
      <c r="Q94" s="326"/>
      <c r="R94" s="326"/>
      <c r="S94" s="326"/>
    </row>
    <row r="95" spans="1:19" s="82" customFormat="1" ht="352.5" customHeight="1" x14ac:dyDescent="0.25">
      <c r="A95" s="419">
        <v>10644</v>
      </c>
      <c r="B95" s="425" t="s">
        <v>583</v>
      </c>
      <c r="C95" s="449">
        <v>852</v>
      </c>
      <c r="D95" s="451" t="s">
        <v>468</v>
      </c>
      <c r="E95" s="331" t="s">
        <v>19</v>
      </c>
      <c r="F95" s="331" t="s">
        <v>601</v>
      </c>
      <c r="G95" s="8" t="s">
        <v>685</v>
      </c>
      <c r="H95" s="332" t="s">
        <v>598</v>
      </c>
      <c r="I95" s="332" t="s">
        <v>599</v>
      </c>
      <c r="J95" s="332" t="s">
        <v>600</v>
      </c>
      <c r="K95" s="54" t="s">
        <v>552</v>
      </c>
      <c r="L95" s="4"/>
      <c r="M95" s="353" t="s">
        <v>553</v>
      </c>
      <c r="N95" s="326"/>
      <c r="O95" s="326"/>
      <c r="P95" s="328">
        <v>3716684.43</v>
      </c>
      <c r="Q95" s="326"/>
      <c r="R95" s="326"/>
      <c r="S95" s="326"/>
    </row>
    <row r="96" spans="1:19" s="82" customFormat="1" ht="409.5" customHeight="1" x14ac:dyDescent="0.2">
      <c r="A96" s="420"/>
      <c r="B96" s="443"/>
      <c r="C96" s="450"/>
      <c r="D96" s="452"/>
      <c r="E96" s="80"/>
      <c r="F96" s="80"/>
      <c r="G96" s="80"/>
      <c r="H96" s="80"/>
      <c r="I96" s="80"/>
      <c r="J96" s="80"/>
      <c r="K96" s="172"/>
      <c r="L96" s="80"/>
      <c r="M96" s="80"/>
      <c r="N96" s="326"/>
      <c r="O96" s="326"/>
      <c r="P96" s="326"/>
      <c r="Q96" s="326"/>
      <c r="R96" s="326"/>
      <c r="S96" s="326"/>
    </row>
    <row r="97" spans="1:19" ht="114" x14ac:dyDescent="0.25">
      <c r="A97" s="63">
        <v>10700</v>
      </c>
      <c r="B97" s="285" t="s">
        <v>561</v>
      </c>
      <c r="C97" s="7">
        <v>852</v>
      </c>
      <c r="D97" s="7"/>
      <c r="E97" s="7"/>
      <c r="F97" s="7"/>
      <c r="G97" s="7"/>
      <c r="H97" s="7"/>
      <c r="I97" s="7"/>
      <c r="J97" s="7"/>
      <c r="K97" s="173"/>
      <c r="L97" s="7"/>
      <c r="M97" s="7"/>
      <c r="N97" s="166"/>
      <c r="O97" s="166"/>
      <c r="P97" s="166">
        <f>P98+P100</f>
        <v>3255698.7699999996</v>
      </c>
      <c r="Q97" s="166"/>
      <c r="R97" s="166"/>
      <c r="S97" s="166"/>
    </row>
    <row r="98" spans="1:19" ht="90" x14ac:dyDescent="0.25">
      <c r="A98" s="423" t="s">
        <v>562</v>
      </c>
      <c r="B98" s="425" t="s">
        <v>389</v>
      </c>
      <c r="C98" s="427">
        <v>852</v>
      </c>
      <c r="D98" s="421" t="s">
        <v>638</v>
      </c>
      <c r="E98" s="331" t="s">
        <v>19</v>
      </c>
      <c r="F98" s="331" t="s">
        <v>601</v>
      </c>
      <c r="G98" s="8" t="s">
        <v>685</v>
      </c>
      <c r="H98" s="332" t="s">
        <v>598</v>
      </c>
      <c r="I98" s="332" t="s">
        <v>599</v>
      </c>
      <c r="J98" s="332" t="s">
        <v>600</v>
      </c>
      <c r="K98" s="54" t="s">
        <v>552</v>
      </c>
      <c r="L98" s="4"/>
      <c r="M98" s="9" t="s">
        <v>553</v>
      </c>
      <c r="N98" s="166"/>
      <c r="O98" s="166"/>
      <c r="P98" s="166">
        <f>1237168.26+73413.94+222801.43</f>
        <v>1533383.63</v>
      </c>
      <c r="Q98" s="166"/>
      <c r="R98" s="166"/>
      <c r="S98" s="166"/>
    </row>
    <row r="99" spans="1:19" ht="285" x14ac:dyDescent="0.25">
      <c r="A99" s="448"/>
      <c r="B99" s="426"/>
      <c r="C99" s="444"/>
      <c r="D99" s="445"/>
      <c r="E99" s="8" t="s">
        <v>20</v>
      </c>
      <c r="F99" s="6" t="s">
        <v>39</v>
      </c>
      <c r="G99" s="8" t="s">
        <v>21</v>
      </c>
      <c r="H99" s="9" t="s">
        <v>25</v>
      </c>
      <c r="I99" s="10" t="s">
        <v>39</v>
      </c>
      <c r="J99" s="9" t="s">
        <v>26</v>
      </c>
      <c r="K99" s="54"/>
      <c r="L99" s="9"/>
      <c r="M99" s="16"/>
      <c r="N99" s="166"/>
      <c r="O99" s="166"/>
      <c r="P99" s="166"/>
      <c r="Q99" s="166"/>
      <c r="R99" s="166"/>
      <c r="S99" s="166"/>
    </row>
    <row r="100" spans="1:19" ht="128.25" customHeight="1" x14ac:dyDescent="0.25">
      <c r="A100" s="329">
        <v>10708</v>
      </c>
      <c r="B100" s="332" t="s">
        <v>291</v>
      </c>
      <c r="C100" s="380">
        <v>852</v>
      </c>
      <c r="D100" s="264" t="s">
        <v>602</v>
      </c>
      <c r="E100" s="379" t="s">
        <v>19</v>
      </c>
      <c r="F100" s="379" t="s">
        <v>601</v>
      </c>
      <c r="G100" s="8" t="s">
        <v>685</v>
      </c>
      <c r="H100" s="23" t="s">
        <v>598</v>
      </c>
      <c r="I100" s="23" t="s">
        <v>599</v>
      </c>
      <c r="J100" s="23" t="s">
        <v>600</v>
      </c>
      <c r="K100" s="117" t="s">
        <v>681</v>
      </c>
      <c r="L100" s="332"/>
      <c r="M100" s="353" t="s">
        <v>682</v>
      </c>
      <c r="N100" s="464"/>
      <c r="O100" s="464"/>
      <c r="P100" s="464">
        <f>1308149.14+414166</f>
        <v>1722315.14</v>
      </c>
      <c r="Q100" s="464"/>
      <c r="R100" s="464"/>
      <c r="S100" s="464"/>
    </row>
    <row r="101" spans="1:19" ht="128.25" customHeight="1" x14ac:dyDescent="0.25">
      <c r="A101" s="329"/>
      <c r="B101" s="353"/>
      <c r="C101" s="380"/>
      <c r="D101" s="264"/>
      <c r="E101" s="387"/>
      <c r="F101" s="387"/>
      <c r="G101" s="386"/>
      <c r="H101" s="23"/>
      <c r="I101" s="23"/>
      <c r="J101" s="23"/>
      <c r="K101" s="117" t="s">
        <v>683</v>
      </c>
      <c r="L101" s="353"/>
      <c r="M101" s="353" t="s">
        <v>553</v>
      </c>
      <c r="N101" s="468"/>
      <c r="O101" s="468"/>
      <c r="P101" s="468"/>
      <c r="Q101" s="468"/>
      <c r="R101" s="468"/>
      <c r="S101" s="468"/>
    </row>
    <row r="102" spans="1:19" s="19" customFormat="1" ht="42.75" x14ac:dyDescent="0.2">
      <c r="A102" s="33"/>
      <c r="B102" s="295" t="s">
        <v>494</v>
      </c>
      <c r="C102" s="33">
        <v>855</v>
      </c>
      <c r="D102" s="33"/>
      <c r="E102" s="33"/>
      <c r="F102" s="33"/>
      <c r="G102" s="33"/>
      <c r="H102" s="33"/>
      <c r="I102" s="33"/>
      <c r="J102" s="33"/>
      <c r="K102" s="171"/>
      <c r="L102" s="33"/>
      <c r="M102" s="33"/>
      <c r="N102" s="36">
        <f t="shared" ref="N102:S102" si="2">N103</f>
        <v>0</v>
      </c>
      <c r="O102" s="36">
        <f t="shared" si="2"/>
        <v>0</v>
      </c>
      <c r="P102" s="36">
        <f t="shared" si="2"/>
        <v>1661280.66</v>
      </c>
      <c r="Q102" s="36">
        <f t="shared" si="2"/>
        <v>0</v>
      </c>
      <c r="R102" s="36">
        <f t="shared" si="2"/>
        <v>0</v>
      </c>
      <c r="S102" s="36">
        <f t="shared" si="2"/>
        <v>0</v>
      </c>
    </row>
    <row r="103" spans="1:19" ht="114" x14ac:dyDescent="0.25">
      <c r="A103" s="63">
        <v>10700</v>
      </c>
      <c r="B103" s="285" t="s">
        <v>561</v>
      </c>
      <c r="C103" s="7">
        <v>855</v>
      </c>
      <c r="D103" s="7"/>
      <c r="E103" s="7"/>
      <c r="F103" s="7"/>
      <c r="G103" s="7"/>
      <c r="H103" s="7"/>
      <c r="I103" s="7"/>
      <c r="J103" s="7"/>
      <c r="K103" s="173"/>
      <c r="L103" s="7"/>
      <c r="M103" s="7"/>
      <c r="N103" s="166"/>
      <c r="O103" s="166"/>
      <c r="P103" s="166">
        <f>P104</f>
        <v>1661280.66</v>
      </c>
      <c r="Q103" s="166"/>
      <c r="R103" s="166"/>
      <c r="S103" s="166"/>
    </row>
    <row r="104" spans="1:19" ht="90" x14ac:dyDescent="0.25">
      <c r="A104" s="423" t="s">
        <v>562</v>
      </c>
      <c r="B104" s="425" t="s">
        <v>389</v>
      </c>
      <c r="C104" s="427">
        <v>855</v>
      </c>
      <c r="D104" s="421" t="s">
        <v>158</v>
      </c>
      <c r="E104" s="331" t="s">
        <v>19</v>
      </c>
      <c r="F104" s="331" t="s">
        <v>601</v>
      </c>
      <c r="G104" s="8" t="s">
        <v>685</v>
      </c>
      <c r="H104" s="332" t="s">
        <v>598</v>
      </c>
      <c r="I104" s="332" t="s">
        <v>599</v>
      </c>
      <c r="J104" s="332" t="s">
        <v>600</v>
      </c>
      <c r="K104" s="54" t="s">
        <v>552</v>
      </c>
      <c r="L104" s="4"/>
      <c r="M104" s="306" t="s">
        <v>553</v>
      </c>
      <c r="N104" s="166"/>
      <c r="O104" s="166"/>
      <c r="P104" s="166">
        <v>1661280.66</v>
      </c>
      <c r="Q104" s="166"/>
      <c r="R104" s="166"/>
      <c r="S104" s="166"/>
    </row>
    <row r="105" spans="1:19" ht="285" x14ac:dyDescent="0.25">
      <c r="A105" s="424"/>
      <c r="B105" s="426"/>
      <c r="C105" s="444"/>
      <c r="D105" s="445"/>
      <c r="E105" s="8" t="s">
        <v>20</v>
      </c>
      <c r="F105" s="6" t="s">
        <v>39</v>
      </c>
      <c r="G105" s="8" t="s">
        <v>21</v>
      </c>
      <c r="H105" s="9" t="s">
        <v>25</v>
      </c>
      <c r="I105" s="10" t="s">
        <v>39</v>
      </c>
      <c r="J105" s="9" t="s">
        <v>26</v>
      </c>
      <c r="K105" s="54" t="s">
        <v>554</v>
      </c>
      <c r="L105" s="9"/>
      <c r="M105" s="306" t="s">
        <v>555</v>
      </c>
      <c r="N105" s="166"/>
      <c r="O105" s="166"/>
      <c r="P105" s="166"/>
      <c r="Q105" s="166"/>
      <c r="R105" s="166"/>
      <c r="S105" s="166"/>
    </row>
    <row r="106" spans="1:19" s="19" customFormat="1" ht="28.5" x14ac:dyDescent="0.2">
      <c r="A106" s="33"/>
      <c r="B106" s="295" t="s">
        <v>495</v>
      </c>
      <c r="C106" s="33">
        <v>901</v>
      </c>
      <c r="D106" s="33"/>
      <c r="E106" s="33"/>
      <c r="F106" s="33"/>
      <c r="G106" s="33"/>
      <c r="H106" s="33"/>
      <c r="I106" s="33"/>
      <c r="J106" s="33"/>
      <c r="K106" s="171"/>
      <c r="L106" s="33"/>
      <c r="M106" s="33"/>
      <c r="N106" s="36">
        <f t="shared" ref="N106:S106" si="3">N109</f>
        <v>0</v>
      </c>
      <c r="O106" s="36">
        <f t="shared" si="3"/>
        <v>0</v>
      </c>
      <c r="P106" s="36">
        <f>P109+P112+P107</f>
        <v>1298760.95</v>
      </c>
      <c r="Q106" s="36">
        <f t="shared" si="3"/>
        <v>0</v>
      </c>
      <c r="R106" s="36">
        <f t="shared" si="3"/>
        <v>0</v>
      </c>
      <c r="S106" s="36">
        <f t="shared" si="3"/>
        <v>0</v>
      </c>
    </row>
    <row r="107" spans="1:19" s="393" customFormat="1" ht="57" x14ac:dyDescent="0.2">
      <c r="A107" s="79">
        <v>10600</v>
      </c>
      <c r="B107" s="83" t="s">
        <v>596</v>
      </c>
      <c r="C107" s="261">
        <v>901</v>
      </c>
      <c r="D107" s="330"/>
      <c r="E107" s="389"/>
      <c r="F107" s="389"/>
      <c r="G107" s="388"/>
      <c r="H107" s="353"/>
      <c r="I107" s="353"/>
      <c r="J107" s="353"/>
      <c r="K107" s="391"/>
      <c r="L107" s="390"/>
      <c r="M107" s="390"/>
      <c r="N107" s="392"/>
      <c r="O107" s="392"/>
      <c r="P107" s="392">
        <f>P108</f>
        <v>341174.6</v>
      </c>
      <c r="Q107" s="392"/>
      <c r="R107" s="392"/>
      <c r="S107" s="392"/>
    </row>
    <row r="108" spans="1:19" s="393" customFormat="1" ht="240" x14ac:dyDescent="0.2">
      <c r="A108" s="329" t="s">
        <v>577</v>
      </c>
      <c r="B108" s="353" t="s">
        <v>399</v>
      </c>
      <c r="C108" s="261">
        <v>901</v>
      </c>
      <c r="D108" s="330" t="s">
        <v>203</v>
      </c>
      <c r="E108" s="389" t="s">
        <v>19</v>
      </c>
      <c r="F108" s="389" t="s">
        <v>601</v>
      </c>
      <c r="G108" s="8" t="s">
        <v>685</v>
      </c>
      <c r="H108" s="353" t="s">
        <v>598</v>
      </c>
      <c r="I108" s="353" t="s">
        <v>599</v>
      </c>
      <c r="J108" s="353" t="s">
        <v>600</v>
      </c>
      <c r="K108" s="391"/>
      <c r="L108" s="390"/>
      <c r="M108" s="390"/>
      <c r="N108" s="392"/>
      <c r="O108" s="392"/>
      <c r="P108" s="394">
        <v>341174.6</v>
      </c>
      <c r="Q108" s="392"/>
      <c r="R108" s="392"/>
      <c r="S108" s="392"/>
    </row>
    <row r="109" spans="1:19" ht="114" x14ac:dyDescent="0.25">
      <c r="A109" s="63">
        <v>10700</v>
      </c>
      <c r="B109" s="285" t="s">
        <v>561</v>
      </c>
      <c r="C109" s="7">
        <v>901</v>
      </c>
      <c r="D109" s="7"/>
      <c r="E109" s="7"/>
      <c r="F109" s="7"/>
      <c r="G109" s="7"/>
      <c r="H109" s="7"/>
      <c r="I109" s="7"/>
      <c r="J109" s="7"/>
      <c r="K109" s="173"/>
      <c r="L109" s="7"/>
      <c r="M109" s="7"/>
      <c r="N109" s="166"/>
      <c r="O109" s="166"/>
      <c r="P109" s="37">
        <f>P110</f>
        <v>874678.7</v>
      </c>
      <c r="Q109" s="166"/>
      <c r="R109" s="166"/>
      <c r="S109" s="166"/>
    </row>
    <row r="110" spans="1:19" ht="90" x14ac:dyDescent="0.25">
      <c r="A110" s="423" t="s">
        <v>562</v>
      </c>
      <c r="B110" s="425" t="s">
        <v>389</v>
      </c>
      <c r="C110" s="427">
        <v>901</v>
      </c>
      <c r="D110" s="421" t="s">
        <v>51</v>
      </c>
      <c r="E110" s="334" t="s">
        <v>19</v>
      </c>
      <c r="F110" s="334" t="s">
        <v>601</v>
      </c>
      <c r="G110" s="8" t="s">
        <v>685</v>
      </c>
      <c r="H110" s="341" t="s">
        <v>598</v>
      </c>
      <c r="I110" s="341" t="s">
        <v>599</v>
      </c>
      <c r="J110" s="341" t="s">
        <v>600</v>
      </c>
      <c r="K110" s="54" t="s">
        <v>27</v>
      </c>
      <c r="L110" s="4"/>
      <c r="M110" s="9" t="s">
        <v>28</v>
      </c>
      <c r="N110" s="166"/>
      <c r="O110" s="166"/>
      <c r="P110" s="166">
        <f>706678.7+168000</f>
        <v>874678.7</v>
      </c>
      <c r="Q110" s="166"/>
      <c r="R110" s="166"/>
      <c r="S110" s="166"/>
    </row>
    <row r="111" spans="1:19" ht="285" x14ac:dyDescent="0.25">
      <c r="A111" s="424"/>
      <c r="B111" s="426"/>
      <c r="C111" s="444"/>
      <c r="D111" s="445"/>
      <c r="E111" s="8" t="s">
        <v>20</v>
      </c>
      <c r="F111" s="6" t="s">
        <v>39</v>
      </c>
      <c r="G111" s="8" t="s">
        <v>21</v>
      </c>
      <c r="H111" s="9" t="s">
        <v>25</v>
      </c>
      <c r="I111" s="10" t="s">
        <v>39</v>
      </c>
      <c r="J111" s="9" t="s">
        <v>26</v>
      </c>
      <c r="K111" s="54"/>
      <c r="L111" s="9"/>
      <c r="M111" s="16"/>
      <c r="N111" s="166"/>
      <c r="O111" s="166"/>
      <c r="P111" s="166"/>
      <c r="Q111" s="166"/>
      <c r="R111" s="166"/>
      <c r="S111" s="166"/>
    </row>
    <row r="112" spans="1:19" ht="42.75" x14ac:dyDescent="0.25">
      <c r="A112" s="14">
        <v>11300</v>
      </c>
      <c r="B112" s="285" t="s">
        <v>391</v>
      </c>
      <c r="C112" s="43"/>
      <c r="D112" s="307"/>
      <c r="E112" s="8"/>
      <c r="F112" s="6"/>
      <c r="G112" s="8"/>
      <c r="H112" s="341"/>
      <c r="I112" s="10"/>
      <c r="J112" s="341"/>
      <c r="K112" s="54"/>
      <c r="L112" s="341"/>
      <c r="M112" s="16"/>
      <c r="N112" s="166"/>
      <c r="O112" s="166"/>
      <c r="P112" s="37">
        <f>P113+P114+P116</f>
        <v>82907.649999999994</v>
      </c>
      <c r="Q112" s="166"/>
      <c r="R112" s="166"/>
      <c r="S112" s="166"/>
    </row>
    <row r="113" spans="1:19" ht="195" x14ac:dyDescent="0.25">
      <c r="A113" s="336" t="s">
        <v>567</v>
      </c>
      <c r="B113" s="334" t="s">
        <v>339</v>
      </c>
      <c r="C113" s="340">
        <v>901</v>
      </c>
      <c r="D113" s="333" t="s">
        <v>51</v>
      </c>
      <c r="E113" s="54" t="s">
        <v>436</v>
      </c>
      <c r="F113" s="54" t="s">
        <v>437</v>
      </c>
      <c r="G113" s="54" t="s">
        <v>439</v>
      </c>
      <c r="H113" s="341" t="s">
        <v>440</v>
      </c>
      <c r="I113" s="341" t="s">
        <v>39</v>
      </c>
      <c r="J113" s="341" t="s">
        <v>441</v>
      </c>
      <c r="K113" s="54" t="s">
        <v>364</v>
      </c>
      <c r="L113" s="54"/>
      <c r="M113" s="54" t="s">
        <v>370</v>
      </c>
      <c r="N113" s="166"/>
      <c r="O113" s="166"/>
      <c r="P113" s="166">
        <v>80699.520000000004</v>
      </c>
      <c r="Q113" s="166"/>
      <c r="R113" s="166"/>
      <c r="S113" s="166"/>
    </row>
    <row r="114" spans="1:19" ht="195" x14ac:dyDescent="0.25">
      <c r="A114" s="419" t="s">
        <v>567</v>
      </c>
      <c r="B114" s="425" t="s">
        <v>54</v>
      </c>
      <c r="C114" s="446">
        <v>901</v>
      </c>
      <c r="D114" s="421" t="s">
        <v>51</v>
      </c>
      <c r="E114" s="341" t="s">
        <v>436</v>
      </c>
      <c r="F114" s="341" t="s">
        <v>442</v>
      </c>
      <c r="G114" s="341" t="s">
        <v>439</v>
      </c>
      <c r="H114" s="341" t="s">
        <v>55</v>
      </c>
      <c r="I114" s="341" t="s">
        <v>39</v>
      </c>
      <c r="J114" s="341" t="s">
        <v>56</v>
      </c>
      <c r="K114" s="54" t="s">
        <v>59</v>
      </c>
      <c r="L114" s="341"/>
      <c r="M114" s="341" t="s">
        <v>60</v>
      </c>
      <c r="N114" s="166"/>
      <c r="O114" s="166"/>
      <c r="P114" s="166">
        <v>1223.51</v>
      </c>
      <c r="Q114" s="166"/>
      <c r="R114" s="166"/>
      <c r="S114" s="166"/>
    </row>
    <row r="115" spans="1:19" ht="90" x14ac:dyDescent="0.25">
      <c r="A115" s="420"/>
      <c r="B115" s="443"/>
      <c r="C115" s="447"/>
      <c r="D115" s="422"/>
      <c r="E115" s="227"/>
      <c r="F115" s="227"/>
      <c r="G115" s="341"/>
      <c r="H115" s="341" t="s">
        <v>57</v>
      </c>
      <c r="I115" s="341" t="s">
        <v>39</v>
      </c>
      <c r="J115" s="341" t="s">
        <v>58</v>
      </c>
      <c r="K115" s="54"/>
      <c r="L115" s="341"/>
      <c r="M115" s="341"/>
      <c r="N115" s="166"/>
      <c r="O115" s="166"/>
      <c r="P115" s="166"/>
      <c r="Q115" s="166"/>
      <c r="R115" s="166"/>
      <c r="S115" s="166"/>
    </row>
    <row r="116" spans="1:19" ht="240" x14ac:dyDescent="0.25">
      <c r="A116" s="337" t="s">
        <v>567</v>
      </c>
      <c r="B116" s="339" t="s">
        <v>392</v>
      </c>
      <c r="C116" s="338">
        <v>901</v>
      </c>
      <c r="D116" s="335" t="s">
        <v>275</v>
      </c>
      <c r="E116" s="341" t="s">
        <v>436</v>
      </c>
      <c r="F116" s="341" t="s">
        <v>443</v>
      </c>
      <c r="G116" s="341" t="s">
        <v>439</v>
      </c>
      <c r="H116" s="341" t="s">
        <v>332</v>
      </c>
      <c r="I116" s="341" t="s">
        <v>171</v>
      </c>
      <c r="J116" s="341" t="s">
        <v>333</v>
      </c>
      <c r="K116" s="54" t="s">
        <v>334</v>
      </c>
      <c r="L116" s="341"/>
      <c r="M116" s="54" t="s">
        <v>335</v>
      </c>
      <c r="N116" s="166"/>
      <c r="O116" s="166"/>
      <c r="P116" s="166">
        <v>984.62</v>
      </c>
      <c r="Q116" s="166"/>
      <c r="R116" s="166"/>
      <c r="S116" s="166"/>
    </row>
    <row r="117" spans="1:19" s="19" customFormat="1" ht="28.5" x14ac:dyDescent="0.2">
      <c r="A117" s="33"/>
      <c r="B117" s="295" t="s">
        <v>496</v>
      </c>
      <c r="C117" s="33">
        <v>902</v>
      </c>
      <c r="D117" s="33"/>
      <c r="E117" s="33"/>
      <c r="F117" s="33"/>
      <c r="G117" s="33"/>
      <c r="H117" s="33"/>
      <c r="I117" s="33"/>
      <c r="J117" s="33"/>
      <c r="K117" s="171"/>
      <c r="L117" s="33"/>
      <c r="M117" s="33"/>
      <c r="N117" s="36">
        <f>N120</f>
        <v>0</v>
      </c>
      <c r="O117" s="36">
        <f>O120</f>
        <v>0</v>
      </c>
      <c r="P117" s="36">
        <f>P120+P118</f>
        <v>1304333.17</v>
      </c>
      <c r="Q117" s="36">
        <f>Q120</f>
        <v>0</v>
      </c>
      <c r="R117" s="36">
        <f>R120</f>
        <v>0</v>
      </c>
      <c r="S117" s="36">
        <f>S120</f>
        <v>0</v>
      </c>
    </row>
    <row r="118" spans="1:19" s="282" customFormat="1" ht="57" x14ac:dyDescent="0.25">
      <c r="A118" s="79">
        <v>10600</v>
      </c>
      <c r="B118" s="83" t="s">
        <v>596</v>
      </c>
      <c r="C118" s="342"/>
      <c r="D118" s="342"/>
      <c r="E118" s="261"/>
      <c r="F118" s="261"/>
      <c r="G118" s="261"/>
      <c r="H118" s="261"/>
      <c r="I118" s="261"/>
      <c r="J118" s="261"/>
      <c r="K118" s="327"/>
      <c r="L118" s="261"/>
      <c r="M118" s="261"/>
      <c r="N118" s="328"/>
      <c r="O118" s="328"/>
      <c r="P118" s="326">
        <f>P119</f>
        <v>897270.48</v>
      </c>
      <c r="Q118" s="328"/>
      <c r="R118" s="328"/>
      <c r="S118" s="328"/>
    </row>
    <row r="119" spans="1:19" s="282" customFormat="1" ht="150" x14ac:dyDescent="0.25">
      <c r="A119" s="336">
        <v>10608</v>
      </c>
      <c r="B119" s="213" t="s">
        <v>558</v>
      </c>
      <c r="C119" s="336">
        <v>902</v>
      </c>
      <c r="D119" s="333" t="s">
        <v>92</v>
      </c>
      <c r="E119" s="334" t="s">
        <v>19</v>
      </c>
      <c r="F119" s="334" t="s">
        <v>601</v>
      </c>
      <c r="G119" s="8" t="s">
        <v>685</v>
      </c>
      <c r="H119" s="341" t="s">
        <v>598</v>
      </c>
      <c r="I119" s="341" t="s">
        <v>599</v>
      </c>
      <c r="J119" s="341" t="s">
        <v>600</v>
      </c>
      <c r="K119" s="54" t="s">
        <v>27</v>
      </c>
      <c r="L119" s="4"/>
      <c r="M119" s="341" t="s">
        <v>28</v>
      </c>
      <c r="N119" s="328"/>
      <c r="O119" s="328"/>
      <c r="P119" s="328">
        <v>897270.48</v>
      </c>
      <c r="Q119" s="328"/>
      <c r="R119" s="328"/>
      <c r="S119" s="328"/>
    </row>
    <row r="120" spans="1:19" ht="114" x14ac:dyDescent="0.25">
      <c r="A120" s="63">
        <v>10700</v>
      </c>
      <c r="B120" s="285" t="s">
        <v>561</v>
      </c>
      <c r="C120" s="7">
        <v>902</v>
      </c>
      <c r="D120" s="7"/>
      <c r="E120" s="7"/>
      <c r="F120" s="7"/>
      <c r="G120" s="7"/>
      <c r="H120" s="7"/>
      <c r="I120" s="7"/>
      <c r="J120" s="7"/>
      <c r="K120" s="173"/>
      <c r="L120" s="7"/>
      <c r="M120" s="7"/>
      <c r="N120" s="166"/>
      <c r="O120" s="166"/>
      <c r="P120" s="37">
        <f>P121</f>
        <v>407062.69</v>
      </c>
      <c r="Q120" s="166"/>
      <c r="R120" s="166"/>
      <c r="S120" s="166"/>
    </row>
    <row r="121" spans="1:19" ht="90" x14ac:dyDescent="0.25">
      <c r="A121" s="423" t="s">
        <v>562</v>
      </c>
      <c r="B121" s="425" t="s">
        <v>389</v>
      </c>
      <c r="C121" s="427">
        <v>902</v>
      </c>
      <c r="D121" s="421" t="s">
        <v>31</v>
      </c>
      <c r="E121" s="334" t="s">
        <v>19</v>
      </c>
      <c r="F121" s="334" t="s">
        <v>601</v>
      </c>
      <c r="G121" s="8" t="s">
        <v>685</v>
      </c>
      <c r="H121" s="341" t="s">
        <v>598</v>
      </c>
      <c r="I121" s="341" t="s">
        <v>599</v>
      </c>
      <c r="J121" s="341" t="s">
        <v>600</v>
      </c>
      <c r="K121" s="54" t="s">
        <v>27</v>
      </c>
      <c r="L121" s="4"/>
      <c r="M121" s="341" t="s">
        <v>28</v>
      </c>
      <c r="N121" s="166"/>
      <c r="O121" s="166"/>
      <c r="P121" s="166">
        <v>407062.69</v>
      </c>
      <c r="Q121" s="166"/>
      <c r="R121" s="166"/>
      <c r="S121" s="166"/>
    </row>
    <row r="122" spans="1:19" ht="285" x14ac:dyDescent="0.25">
      <c r="A122" s="424"/>
      <c r="B122" s="426"/>
      <c r="C122" s="428"/>
      <c r="D122" s="422"/>
      <c r="E122" s="8" t="s">
        <v>20</v>
      </c>
      <c r="F122" s="6" t="s">
        <v>39</v>
      </c>
      <c r="G122" s="8" t="s">
        <v>21</v>
      </c>
      <c r="H122" s="9" t="s">
        <v>25</v>
      </c>
      <c r="I122" s="10" t="s">
        <v>39</v>
      </c>
      <c r="J122" s="9" t="s">
        <v>26</v>
      </c>
      <c r="K122" s="54" t="s">
        <v>88</v>
      </c>
      <c r="L122" s="306"/>
      <c r="M122" s="306" t="s">
        <v>89</v>
      </c>
      <c r="N122" s="166"/>
      <c r="O122" s="166"/>
      <c r="P122" s="166"/>
      <c r="Q122" s="166"/>
      <c r="R122" s="166"/>
      <c r="S122" s="166"/>
    </row>
    <row r="123" spans="1:19" s="19" customFormat="1" ht="28.5" x14ac:dyDescent="0.2">
      <c r="A123" s="33"/>
      <c r="B123" s="295" t="s">
        <v>108</v>
      </c>
      <c r="C123" s="33">
        <v>903</v>
      </c>
      <c r="D123" s="33"/>
      <c r="E123" s="33"/>
      <c r="F123" s="33"/>
      <c r="G123" s="33"/>
      <c r="H123" s="33"/>
      <c r="I123" s="33"/>
      <c r="J123" s="33"/>
      <c r="K123" s="171"/>
      <c r="L123" s="33"/>
      <c r="M123" s="33"/>
      <c r="N123" s="36">
        <f t="shared" ref="N123:S123" si="4">N124</f>
        <v>0</v>
      </c>
      <c r="O123" s="36">
        <f t="shared" si="4"/>
        <v>0</v>
      </c>
      <c r="P123" s="36">
        <f t="shared" si="4"/>
        <v>857300</v>
      </c>
      <c r="Q123" s="36">
        <f t="shared" si="4"/>
        <v>0</v>
      </c>
      <c r="R123" s="36">
        <f t="shared" si="4"/>
        <v>0</v>
      </c>
      <c r="S123" s="36">
        <f t="shared" si="4"/>
        <v>0</v>
      </c>
    </row>
    <row r="124" spans="1:19" ht="114" x14ac:dyDescent="0.25">
      <c r="A124" s="63">
        <v>10700</v>
      </c>
      <c r="B124" s="285" t="s">
        <v>561</v>
      </c>
      <c r="C124" s="7">
        <v>903</v>
      </c>
      <c r="D124" s="7"/>
      <c r="E124" s="7"/>
      <c r="F124" s="7"/>
      <c r="G124" s="7"/>
      <c r="H124" s="7"/>
      <c r="I124" s="7"/>
      <c r="J124" s="7"/>
      <c r="K124" s="173"/>
      <c r="L124" s="7"/>
      <c r="M124" s="7"/>
      <c r="N124" s="166"/>
      <c r="O124" s="166"/>
      <c r="P124" s="166">
        <f>P125</f>
        <v>857300</v>
      </c>
      <c r="Q124" s="166"/>
      <c r="R124" s="166"/>
      <c r="S124" s="166"/>
    </row>
    <row r="125" spans="1:19" ht="90" x14ac:dyDescent="0.25">
      <c r="A125" s="423" t="s">
        <v>562</v>
      </c>
      <c r="B125" s="425" t="s">
        <v>389</v>
      </c>
      <c r="C125" s="427">
        <v>903</v>
      </c>
      <c r="D125" s="421" t="s">
        <v>273</v>
      </c>
      <c r="E125" s="334" t="s">
        <v>19</v>
      </c>
      <c r="F125" s="334" t="s">
        <v>601</v>
      </c>
      <c r="G125" s="8" t="s">
        <v>685</v>
      </c>
      <c r="H125" s="341" t="s">
        <v>598</v>
      </c>
      <c r="I125" s="341" t="s">
        <v>599</v>
      </c>
      <c r="J125" s="341" t="s">
        <v>600</v>
      </c>
      <c r="K125" s="54" t="s">
        <v>27</v>
      </c>
      <c r="L125" s="4"/>
      <c r="M125" s="341" t="s">
        <v>28</v>
      </c>
      <c r="N125" s="166"/>
      <c r="O125" s="166"/>
      <c r="P125" s="166">
        <v>857300</v>
      </c>
      <c r="Q125" s="166"/>
      <c r="R125" s="166"/>
      <c r="S125" s="166"/>
    </row>
    <row r="126" spans="1:19" ht="285" x14ac:dyDescent="0.25">
      <c r="A126" s="424"/>
      <c r="B126" s="426"/>
      <c r="C126" s="428"/>
      <c r="D126" s="422"/>
      <c r="E126" s="8" t="s">
        <v>20</v>
      </c>
      <c r="F126" s="6" t="s">
        <v>39</v>
      </c>
      <c r="G126" s="8" t="s">
        <v>21</v>
      </c>
      <c r="H126" s="9" t="s">
        <v>25</v>
      </c>
      <c r="I126" s="10" t="s">
        <v>39</v>
      </c>
      <c r="J126" s="9" t="s">
        <v>26</v>
      </c>
      <c r="K126" s="54" t="s">
        <v>313</v>
      </c>
      <c r="L126" s="306"/>
      <c r="M126" s="306" t="s">
        <v>112</v>
      </c>
      <c r="N126" s="166"/>
      <c r="O126" s="166"/>
      <c r="P126" s="166"/>
      <c r="Q126" s="166"/>
      <c r="R126" s="166"/>
      <c r="S126" s="166"/>
    </row>
    <row r="127" spans="1:19" ht="42.75" x14ac:dyDescent="0.25">
      <c r="A127" s="33"/>
      <c r="B127" s="295" t="s">
        <v>603</v>
      </c>
      <c r="C127" s="33">
        <v>909</v>
      </c>
      <c r="D127" s="33"/>
      <c r="E127" s="33"/>
      <c r="F127" s="33"/>
      <c r="G127" s="33"/>
      <c r="H127" s="33"/>
      <c r="I127" s="33"/>
      <c r="J127" s="33"/>
      <c r="K127" s="171"/>
      <c r="L127" s="33"/>
      <c r="M127" s="33"/>
      <c r="N127" s="343"/>
      <c r="O127" s="343"/>
      <c r="P127" s="344">
        <f>P128+P130</f>
        <v>205167.08000000002</v>
      </c>
      <c r="Q127" s="343"/>
      <c r="R127" s="343"/>
      <c r="S127" s="343"/>
    </row>
    <row r="128" spans="1:19" ht="57" x14ac:dyDescent="0.25">
      <c r="A128" s="79">
        <v>10600</v>
      </c>
      <c r="B128" s="83" t="s">
        <v>596</v>
      </c>
      <c r="C128" s="342"/>
      <c r="D128" s="342"/>
      <c r="E128" s="261"/>
      <c r="F128" s="261"/>
      <c r="G128" s="261"/>
      <c r="H128" s="261"/>
      <c r="I128" s="261"/>
      <c r="J128" s="261"/>
      <c r="K128" s="327"/>
      <c r="L128" s="261"/>
      <c r="M128" s="261"/>
      <c r="N128" s="166"/>
      <c r="O128" s="166"/>
      <c r="P128" s="345">
        <f>P129</f>
        <v>9223.2000000000007</v>
      </c>
      <c r="Q128" s="166"/>
      <c r="R128" s="166"/>
      <c r="S128" s="166"/>
    </row>
    <row r="129" spans="1:19" ht="150" x14ac:dyDescent="0.25">
      <c r="A129" s="336">
        <v>10608</v>
      </c>
      <c r="B129" s="213" t="s">
        <v>558</v>
      </c>
      <c r="C129" s="336">
        <v>909</v>
      </c>
      <c r="D129" s="333" t="s">
        <v>92</v>
      </c>
      <c r="E129" s="334" t="s">
        <v>19</v>
      </c>
      <c r="F129" s="334" t="s">
        <v>601</v>
      </c>
      <c r="G129" s="8" t="s">
        <v>685</v>
      </c>
      <c r="H129" s="341" t="s">
        <v>598</v>
      </c>
      <c r="I129" s="341" t="s">
        <v>599</v>
      </c>
      <c r="J129" s="341" t="s">
        <v>600</v>
      </c>
      <c r="K129" s="54" t="s">
        <v>27</v>
      </c>
      <c r="L129" s="4"/>
      <c r="M129" s="341" t="s">
        <v>28</v>
      </c>
      <c r="N129" s="166"/>
      <c r="O129" s="166"/>
      <c r="P129" s="166">
        <v>9223.2000000000007</v>
      </c>
      <c r="Q129" s="166"/>
      <c r="R129" s="166"/>
      <c r="S129" s="166"/>
    </row>
    <row r="130" spans="1:19" ht="114" x14ac:dyDescent="0.25">
      <c r="A130" s="63">
        <v>10700</v>
      </c>
      <c r="B130" s="285" t="s">
        <v>561</v>
      </c>
      <c r="C130" s="7">
        <v>909</v>
      </c>
      <c r="D130" s="7"/>
      <c r="E130" s="7"/>
      <c r="F130" s="7"/>
      <c r="G130" s="7"/>
      <c r="H130" s="7"/>
      <c r="I130" s="7"/>
      <c r="J130" s="7"/>
      <c r="K130" s="173"/>
      <c r="L130" s="7"/>
      <c r="M130" s="7"/>
      <c r="N130" s="166"/>
      <c r="O130" s="166"/>
      <c r="P130" s="37">
        <f>P131</f>
        <v>195943.88</v>
      </c>
      <c r="Q130" s="166"/>
      <c r="R130" s="166"/>
      <c r="S130" s="166"/>
    </row>
    <row r="131" spans="1:19" ht="90" x14ac:dyDescent="0.25">
      <c r="A131" s="423" t="s">
        <v>562</v>
      </c>
      <c r="B131" s="425" t="s">
        <v>389</v>
      </c>
      <c r="C131" s="427">
        <v>909</v>
      </c>
      <c r="D131" s="421" t="s">
        <v>162</v>
      </c>
      <c r="E131" s="334" t="s">
        <v>19</v>
      </c>
      <c r="F131" s="334" t="s">
        <v>601</v>
      </c>
      <c r="G131" s="8" t="s">
        <v>685</v>
      </c>
      <c r="H131" s="341" t="s">
        <v>598</v>
      </c>
      <c r="I131" s="341" t="s">
        <v>599</v>
      </c>
      <c r="J131" s="341" t="s">
        <v>600</v>
      </c>
      <c r="K131" s="54" t="s">
        <v>27</v>
      </c>
      <c r="L131" s="4"/>
      <c r="M131" s="341" t="s">
        <v>28</v>
      </c>
      <c r="N131" s="166"/>
      <c r="O131" s="166"/>
      <c r="P131" s="166">
        <v>195943.88</v>
      </c>
      <c r="Q131" s="166"/>
      <c r="R131" s="166"/>
      <c r="S131" s="166"/>
    </row>
    <row r="132" spans="1:19" ht="285" x14ac:dyDescent="0.25">
      <c r="A132" s="424"/>
      <c r="B132" s="426"/>
      <c r="C132" s="428"/>
      <c r="D132" s="422"/>
      <c r="E132" s="8" t="s">
        <v>20</v>
      </c>
      <c r="F132" s="6" t="s">
        <v>39</v>
      </c>
      <c r="G132" s="8" t="s">
        <v>21</v>
      </c>
      <c r="H132" s="341" t="s">
        <v>25</v>
      </c>
      <c r="I132" s="10" t="s">
        <v>39</v>
      </c>
      <c r="J132" s="341" t="s">
        <v>26</v>
      </c>
      <c r="K132" s="54" t="s">
        <v>715</v>
      </c>
      <c r="L132" s="10"/>
      <c r="M132" s="341" t="s">
        <v>716</v>
      </c>
      <c r="N132" s="166"/>
      <c r="O132" s="166"/>
      <c r="P132" s="166"/>
      <c r="Q132" s="166"/>
      <c r="R132" s="166"/>
      <c r="S132" s="166"/>
    </row>
    <row r="133" spans="1:19" s="19" customFormat="1" ht="42.75" x14ac:dyDescent="0.2">
      <c r="A133" s="33"/>
      <c r="B133" s="295" t="s">
        <v>497</v>
      </c>
      <c r="C133" s="33">
        <v>911</v>
      </c>
      <c r="D133" s="33"/>
      <c r="E133" s="33"/>
      <c r="F133" s="33"/>
      <c r="G133" s="33"/>
      <c r="H133" s="33"/>
      <c r="I133" s="33"/>
      <c r="J133" s="33"/>
      <c r="K133" s="171"/>
      <c r="L133" s="33"/>
      <c r="M133" s="33"/>
      <c r="N133" s="36">
        <f t="shared" ref="N133:S133" si="5">N134</f>
        <v>0</v>
      </c>
      <c r="O133" s="36">
        <f t="shared" si="5"/>
        <v>0</v>
      </c>
      <c r="P133" s="36">
        <f t="shared" si="5"/>
        <v>758103</v>
      </c>
      <c r="Q133" s="36">
        <f t="shared" si="5"/>
        <v>0</v>
      </c>
      <c r="R133" s="36">
        <f t="shared" si="5"/>
        <v>0</v>
      </c>
      <c r="S133" s="36">
        <f t="shared" si="5"/>
        <v>0</v>
      </c>
    </row>
    <row r="134" spans="1:19" ht="114" x14ac:dyDescent="0.25">
      <c r="A134" s="63">
        <v>10700</v>
      </c>
      <c r="B134" s="285" t="s">
        <v>561</v>
      </c>
      <c r="C134" s="7">
        <v>911</v>
      </c>
      <c r="D134" s="7"/>
      <c r="E134" s="7"/>
      <c r="F134" s="7"/>
      <c r="G134" s="7"/>
      <c r="H134" s="7"/>
      <c r="I134" s="7"/>
      <c r="J134" s="7"/>
      <c r="K134" s="173"/>
      <c r="L134" s="7"/>
      <c r="M134" s="7"/>
      <c r="N134" s="166"/>
      <c r="O134" s="166"/>
      <c r="P134" s="37">
        <f>P135</f>
        <v>758103</v>
      </c>
      <c r="Q134" s="166"/>
      <c r="R134" s="166"/>
      <c r="S134" s="166"/>
    </row>
    <row r="135" spans="1:19" ht="90" x14ac:dyDescent="0.25">
      <c r="A135" s="423" t="s">
        <v>562</v>
      </c>
      <c r="B135" s="425" t="s">
        <v>389</v>
      </c>
      <c r="C135" s="427">
        <v>911</v>
      </c>
      <c r="D135" s="421" t="s">
        <v>229</v>
      </c>
      <c r="E135" s="334" t="s">
        <v>19</v>
      </c>
      <c r="F135" s="334" t="s">
        <v>601</v>
      </c>
      <c r="G135" s="8" t="s">
        <v>685</v>
      </c>
      <c r="H135" s="341" t="s">
        <v>598</v>
      </c>
      <c r="I135" s="341" t="s">
        <v>599</v>
      </c>
      <c r="J135" s="341" t="s">
        <v>600</v>
      </c>
      <c r="K135" s="54" t="s">
        <v>27</v>
      </c>
      <c r="L135" s="4"/>
      <c r="M135" s="341" t="s">
        <v>28</v>
      </c>
      <c r="N135" s="166"/>
      <c r="O135" s="166"/>
      <c r="P135" s="166">
        <v>758103</v>
      </c>
      <c r="Q135" s="166"/>
      <c r="R135" s="166"/>
      <c r="S135" s="166"/>
    </row>
    <row r="136" spans="1:19" ht="285" x14ac:dyDescent="0.25">
      <c r="A136" s="424"/>
      <c r="B136" s="426"/>
      <c r="C136" s="428"/>
      <c r="D136" s="422"/>
      <c r="E136" s="8" t="s">
        <v>20</v>
      </c>
      <c r="F136" s="6" t="s">
        <v>39</v>
      </c>
      <c r="G136" s="8" t="s">
        <v>21</v>
      </c>
      <c r="H136" s="9" t="s">
        <v>25</v>
      </c>
      <c r="I136" s="10" t="s">
        <v>39</v>
      </c>
      <c r="J136" s="9" t="s">
        <v>26</v>
      </c>
      <c r="K136" s="54" t="s">
        <v>459</v>
      </c>
      <c r="L136" s="10"/>
      <c r="M136" s="306" t="s">
        <v>230</v>
      </c>
      <c r="N136" s="166"/>
      <c r="O136" s="166"/>
      <c r="P136" s="166"/>
      <c r="Q136" s="166"/>
      <c r="R136" s="166"/>
      <c r="S136" s="166"/>
    </row>
    <row r="137" spans="1:19" s="19" customFormat="1" ht="28.5" x14ac:dyDescent="0.2">
      <c r="A137" s="33"/>
      <c r="B137" s="295" t="s">
        <v>498</v>
      </c>
      <c r="C137" s="33">
        <v>916</v>
      </c>
      <c r="D137" s="33"/>
      <c r="E137" s="33"/>
      <c r="F137" s="33"/>
      <c r="G137" s="33"/>
      <c r="H137" s="33"/>
      <c r="I137" s="33"/>
      <c r="J137" s="33"/>
      <c r="K137" s="171"/>
      <c r="L137" s="33"/>
      <c r="M137" s="33"/>
      <c r="N137" s="36">
        <f t="shared" ref="N137:S137" si="6">N138</f>
        <v>0</v>
      </c>
      <c r="O137" s="36">
        <f t="shared" si="6"/>
        <v>0</v>
      </c>
      <c r="P137" s="36">
        <f t="shared" si="6"/>
        <v>1665657.84</v>
      </c>
      <c r="Q137" s="36">
        <f t="shared" si="6"/>
        <v>0</v>
      </c>
      <c r="R137" s="36">
        <f t="shared" si="6"/>
        <v>0</v>
      </c>
      <c r="S137" s="36">
        <f t="shared" si="6"/>
        <v>0</v>
      </c>
    </row>
    <row r="138" spans="1:19" ht="114" x14ac:dyDescent="0.25">
      <c r="A138" s="63">
        <v>10700</v>
      </c>
      <c r="B138" s="285" t="s">
        <v>561</v>
      </c>
      <c r="C138" s="7">
        <v>916</v>
      </c>
      <c r="D138" s="7"/>
      <c r="E138" s="7"/>
      <c r="F138" s="7"/>
      <c r="G138" s="7"/>
      <c r="H138" s="7"/>
      <c r="I138" s="7"/>
      <c r="J138" s="7"/>
      <c r="K138" s="173"/>
      <c r="L138" s="7"/>
      <c r="M138" s="7"/>
      <c r="N138" s="166"/>
      <c r="O138" s="166"/>
      <c r="P138" s="166">
        <f>P139</f>
        <v>1665657.84</v>
      </c>
      <c r="Q138" s="166"/>
      <c r="R138" s="166"/>
      <c r="S138" s="166"/>
    </row>
    <row r="139" spans="1:19" ht="90" x14ac:dyDescent="0.25">
      <c r="A139" s="423" t="s">
        <v>562</v>
      </c>
      <c r="B139" s="425" t="s">
        <v>389</v>
      </c>
      <c r="C139" s="427">
        <v>916</v>
      </c>
      <c r="D139" s="421" t="s">
        <v>31</v>
      </c>
      <c r="E139" s="334" t="s">
        <v>19</v>
      </c>
      <c r="F139" s="334" t="s">
        <v>601</v>
      </c>
      <c r="G139" s="8" t="s">
        <v>685</v>
      </c>
      <c r="H139" s="341" t="s">
        <v>598</v>
      </c>
      <c r="I139" s="341" t="s">
        <v>599</v>
      </c>
      <c r="J139" s="341" t="s">
        <v>600</v>
      </c>
      <c r="K139" s="54" t="s">
        <v>27</v>
      </c>
      <c r="L139" s="4"/>
      <c r="M139" s="341" t="s">
        <v>28</v>
      </c>
      <c r="N139" s="166"/>
      <c r="O139" s="166"/>
      <c r="P139" s="166">
        <v>1665657.84</v>
      </c>
      <c r="Q139" s="166"/>
      <c r="R139" s="166"/>
      <c r="S139" s="166"/>
    </row>
    <row r="140" spans="1:19" ht="285" x14ac:dyDescent="0.25">
      <c r="A140" s="424"/>
      <c r="B140" s="426"/>
      <c r="C140" s="428"/>
      <c r="D140" s="422"/>
      <c r="E140" s="8" t="s">
        <v>20</v>
      </c>
      <c r="F140" s="6" t="s">
        <v>39</v>
      </c>
      <c r="G140" s="8" t="s">
        <v>21</v>
      </c>
      <c r="H140" s="9" t="s">
        <v>25</v>
      </c>
      <c r="I140" s="10" t="s">
        <v>39</v>
      </c>
      <c r="J140" s="9" t="s">
        <v>26</v>
      </c>
      <c r="K140" s="54" t="s">
        <v>385</v>
      </c>
      <c r="L140" s="306"/>
      <c r="M140" s="306" t="s">
        <v>386</v>
      </c>
      <c r="N140" s="166"/>
      <c r="O140" s="166"/>
      <c r="P140" s="166"/>
      <c r="Q140" s="166"/>
      <c r="R140" s="166"/>
      <c r="S140" s="166"/>
    </row>
    <row r="141" spans="1:19" x14ac:dyDescent="0.25">
      <c r="A141" s="33"/>
      <c r="B141" s="295" t="s">
        <v>604</v>
      </c>
      <c r="C141" s="33">
        <v>917</v>
      </c>
      <c r="D141" s="33"/>
      <c r="E141" s="33"/>
      <c r="F141" s="33"/>
      <c r="G141" s="33"/>
      <c r="H141" s="33"/>
      <c r="I141" s="33"/>
      <c r="J141" s="33"/>
      <c r="K141" s="171"/>
      <c r="L141" s="33"/>
      <c r="M141" s="33"/>
      <c r="N141" s="36">
        <f t="shared" ref="N141:S141" si="7">N142</f>
        <v>0</v>
      </c>
      <c r="O141" s="36">
        <f t="shared" si="7"/>
        <v>0</v>
      </c>
      <c r="P141" s="36">
        <f t="shared" si="7"/>
        <v>2701.65</v>
      </c>
      <c r="Q141" s="36">
        <f t="shared" si="7"/>
        <v>0</v>
      </c>
      <c r="R141" s="36">
        <f t="shared" si="7"/>
        <v>0</v>
      </c>
      <c r="S141" s="36">
        <f t="shared" si="7"/>
        <v>0</v>
      </c>
    </row>
    <row r="142" spans="1:19" ht="114" x14ac:dyDescent="0.25">
      <c r="A142" s="63">
        <v>10700</v>
      </c>
      <c r="B142" s="285" t="s">
        <v>561</v>
      </c>
      <c r="C142" s="7">
        <v>917</v>
      </c>
      <c r="D142" s="7"/>
      <c r="E142" s="7"/>
      <c r="F142" s="7"/>
      <c r="G142" s="7"/>
      <c r="H142" s="7"/>
      <c r="I142" s="7"/>
      <c r="J142" s="7"/>
      <c r="K142" s="173"/>
      <c r="L142" s="7"/>
      <c r="M142" s="7"/>
      <c r="N142" s="166"/>
      <c r="O142" s="166"/>
      <c r="P142" s="166">
        <f>P143</f>
        <v>2701.65</v>
      </c>
      <c r="Q142" s="166"/>
      <c r="R142" s="166"/>
      <c r="S142" s="166"/>
    </row>
    <row r="143" spans="1:19" ht="90" x14ac:dyDescent="0.25">
      <c r="A143" s="423" t="s">
        <v>562</v>
      </c>
      <c r="B143" s="425" t="s">
        <v>389</v>
      </c>
      <c r="C143" s="427">
        <v>917</v>
      </c>
      <c r="D143" s="421" t="s">
        <v>605</v>
      </c>
      <c r="E143" s="334" t="s">
        <v>19</v>
      </c>
      <c r="F143" s="334" t="s">
        <v>601</v>
      </c>
      <c r="G143" s="8" t="s">
        <v>685</v>
      </c>
      <c r="H143" s="341" t="s">
        <v>598</v>
      </c>
      <c r="I143" s="341" t="s">
        <v>599</v>
      </c>
      <c r="J143" s="341" t="s">
        <v>600</v>
      </c>
      <c r="K143" s="54" t="s">
        <v>27</v>
      </c>
      <c r="L143" s="4"/>
      <c r="M143" s="341" t="s">
        <v>28</v>
      </c>
      <c r="N143" s="166"/>
      <c r="O143" s="166"/>
      <c r="P143" s="166">
        <v>2701.65</v>
      </c>
      <c r="Q143" s="166"/>
      <c r="R143" s="166"/>
      <c r="S143" s="166"/>
    </row>
    <row r="144" spans="1:19" ht="235.5" customHeight="1" x14ac:dyDescent="0.25">
      <c r="A144" s="424"/>
      <c r="B144" s="426"/>
      <c r="C144" s="428"/>
      <c r="D144" s="422"/>
      <c r="E144" s="8" t="s">
        <v>20</v>
      </c>
      <c r="F144" s="6" t="s">
        <v>39</v>
      </c>
      <c r="G144" s="8" t="s">
        <v>21</v>
      </c>
      <c r="H144" s="341" t="s">
        <v>25</v>
      </c>
      <c r="I144" s="10" t="s">
        <v>39</v>
      </c>
      <c r="J144" s="341" t="s">
        <v>26</v>
      </c>
      <c r="K144" s="117" t="s">
        <v>465</v>
      </c>
      <c r="L144" s="353"/>
      <c r="M144" s="353" t="s">
        <v>466</v>
      </c>
      <c r="N144" s="166"/>
      <c r="O144" s="166"/>
      <c r="P144" s="166"/>
      <c r="Q144" s="166"/>
      <c r="R144" s="166"/>
      <c r="S144" s="166"/>
    </row>
    <row r="145" spans="1:19" x14ac:dyDescent="0.25">
      <c r="A145" s="33"/>
      <c r="B145" s="295" t="s">
        <v>606</v>
      </c>
      <c r="C145" s="33">
        <v>918</v>
      </c>
      <c r="D145" s="33"/>
      <c r="E145" s="33"/>
      <c r="F145" s="33"/>
      <c r="G145" s="33"/>
      <c r="H145" s="33"/>
      <c r="I145" s="33"/>
      <c r="J145" s="33"/>
      <c r="K145" s="171"/>
      <c r="L145" s="33"/>
      <c r="M145" s="33"/>
      <c r="N145" s="36">
        <f t="shared" ref="N145:S145" si="8">N146</f>
        <v>0</v>
      </c>
      <c r="O145" s="36">
        <f t="shared" si="8"/>
        <v>0</v>
      </c>
      <c r="P145" s="36">
        <f t="shared" si="8"/>
        <v>1894023.65</v>
      </c>
      <c r="Q145" s="36">
        <f t="shared" si="8"/>
        <v>0</v>
      </c>
      <c r="R145" s="36">
        <f t="shared" si="8"/>
        <v>0</v>
      </c>
      <c r="S145" s="36">
        <f t="shared" si="8"/>
        <v>0</v>
      </c>
    </row>
    <row r="146" spans="1:19" ht="114" x14ac:dyDescent="0.25">
      <c r="A146" s="63">
        <v>10700</v>
      </c>
      <c r="B146" s="285" t="s">
        <v>561</v>
      </c>
      <c r="C146" s="7">
        <v>918</v>
      </c>
      <c r="D146" s="7"/>
      <c r="E146" s="7"/>
      <c r="F146" s="7"/>
      <c r="G146" s="7"/>
      <c r="H146" s="7"/>
      <c r="I146" s="7"/>
      <c r="J146" s="7"/>
      <c r="K146" s="173"/>
      <c r="L146" s="7"/>
      <c r="M146" s="7"/>
      <c r="N146" s="166"/>
      <c r="O146" s="166"/>
      <c r="P146" s="37">
        <f>P147</f>
        <v>1894023.65</v>
      </c>
      <c r="Q146" s="166"/>
      <c r="R146" s="166"/>
      <c r="S146" s="166"/>
    </row>
    <row r="147" spans="1:19" ht="90" x14ac:dyDescent="0.25">
      <c r="A147" s="423" t="s">
        <v>562</v>
      </c>
      <c r="B147" s="425" t="s">
        <v>389</v>
      </c>
      <c r="C147" s="427">
        <v>918</v>
      </c>
      <c r="D147" s="421" t="s">
        <v>273</v>
      </c>
      <c r="E147" s="334" t="s">
        <v>19</v>
      </c>
      <c r="F147" s="334" t="s">
        <v>601</v>
      </c>
      <c r="G147" s="8" t="s">
        <v>685</v>
      </c>
      <c r="H147" s="341" t="s">
        <v>598</v>
      </c>
      <c r="I147" s="341" t="s">
        <v>599</v>
      </c>
      <c r="J147" s="341" t="s">
        <v>600</v>
      </c>
      <c r="K147" s="54" t="s">
        <v>27</v>
      </c>
      <c r="L147" s="4"/>
      <c r="M147" s="341" t="s">
        <v>28</v>
      </c>
      <c r="N147" s="166"/>
      <c r="O147" s="166"/>
      <c r="P147" s="166">
        <v>1894023.65</v>
      </c>
      <c r="Q147" s="166"/>
      <c r="R147" s="166"/>
      <c r="S147" s="166"/>
    </row>
    <row r="148" spans="1:19" ht="285" x14ac:dyDescent="0.25">
      <c r="A148" s="424"/>
      <c r="B148" s="426"/>
      <c r="C148" s="428"/>
      <c r="D148" s="422"/>
      <c r="E148" s="8" t="s">
        <v>20</v>
      </c>
      <c r="F148" s="6" t="s">
        <v>39</v>
      </c>
      <c r="G148" s="8" t="s">
        <v>21</v>
      </c>
      <c r="H148" s="341" t="s">
        <v>25</v>
      </c>
      <c r="I148" s="10" t="s">
        <v>39</v>
      </c>
      <c r="J148" s="341" t="s">
        <v>26</v>
      </c>
      <c r="K148" s="54" t="s">
        <v>615</v>
      </c>
      <c r="L148" s="341"/>
      <c r="M148" s="341" t="s">
        <v>616</v>
      </c>
      <c r="N148" s="166"/>
      <c r="O148" s="166"/>
      <c r="P148" s="166"/>
      <c r="Q148" s="166"/>
      <c r="R148" s="166"/>
      <c r="S148" s="166"/>
    </row>
    <row r="149" spans="1:19" s="19" customFormat="1" ht="28.5" x14ac:dyDescent="0.2">
      <c r="A149" s="33"/>
      <c r="B149" s="295" t="s">
        <v>499</v>
      </c>
      <c r="C149" s="33">
        <v>921</v>
      </c>
      <c r="D149" s="33"/>
      <c r="E149" s="33"/>
      <c r="F149" s="33"/>
      <c r="G149" s="33"/>
      <c r="H149" s="33"/>
      <c r="I149" s="33"/>
      <c r="J149" s="33"/>
      <c r="K149" s="171"/>
      <c r="L149" s="33"/>
      <c r="M149" s="33"/>
      <c r="N149" s="36" t="s">
        <v>511</v>
      </c>
      <c r="O149" s="36" t="s">
        <v>511</v>
      </c>
      <c r="P149" s="36">
        <f>P150+P170+P184+P181</f>
        <v>328386945.32000005</v>
      </c>
      <c r="Q149" s="36">
        <f>Q150+Q170+Q184+Q181</f>
        <v>277701593.82999998</v>
      </c>
      <c r="R149" s="36">
        <f>R150+R170+R184+R181</f>
        <v>276735756.07000005</v>
      </c>
      <c r="S149" s="36">
        <f>S150+S170+S184+S181</f>
        <v>251594023.73000002</v>
      </c>
    </row>
    <row r="150" spans="1:19" s="82" customFormat="1" ht="92.25" customHeight="1" x14ac:dyDescent="0.2">
      <c r="A150" s="79">
        <v>10600</v>
      </c>
      <c r="B150" s="83" t="s">
        <v>596</v>
      </c>
      <c r="C150" s="79"/>
      <c r="D150" s="79"/>
      <c r="E150" s="79"/>
      <c r="F150" s="79"/>
      <c r="G150" s="79"/>
      <c r="H150" s="80"/>
      <c r="I150" s="80"/>
      <c r="J150" s="80"/>
      <c r="K150" s="172"/>
      <c r="L150" s="80"/>
      <c r="M150" s="80"/>
      <c r="N150" s="81" t="s">
        <v>511</v>
      </c>
      <c r="O150" s="81" t="s">
        <v>511</v>
      </c>
      <c r="P150" s="81">
        <f>P151+P159+P161+P167+P154+P156</f>
        <v>53823613.980000004</v>
      </c>
      <c r="Q150" s="81">
        <f>Q151+Q159+Q161+Q167+Q154+Q156</f>
        <v>22745059.670000002</v>
      </c>
      <c r="R150" s="81">
        <f>R151+R159+R161+R167+R154+R156</f>
        <v>21628389.34</v>
      </c>
      <c r="S150" s="81">
        <f>S151+S159+S161+S167+S154+S156</f>
        <v>10468157</v>
      </c>
    </row>
    <row r="151" spans="1:19" ht="105" x14ac:dyDescent="0.25">
      <c r="A151" s="419">
        <v>10608</v>
      </c>
      <c r="B151" s="425" t="s">
        <v>558</v>
      </c>
      <c r="C151" s="419">
        <v>921</v>
      </c>
      <c r="D151" s="421" t="s">
        <v>500</v>
      </c>
      <c r="E151" s="352" t="s">
        <v>19</v>
      </c>
      <c r="F151" s="352" t="s">
        <v>624</v>
      </c>
      <c r="G151" s="8" t="s">
        <v>685</v>
      </c>
      <c r="H151" s="353" t="s">
        <v>598</v>
      </c>
      <c r="I151" s="353" t="s">
        <v>599</v>
      </c>
      <c r="J151" s="353" t="s">
        <v>600</v>
      </c>
      <c r="K151" s="377" t="s">
        <v>635</v>
      </c>
      <c r="L151" s="353"/>
      <c r="M151" s="353" t="s">
        <v>652</v>
      </c>
      <c r="N151" s="453" t="s">
        <v>511</v>
      </c>
      <c r="O151" s="453" t="s">
        <v>511</v>
      </c>
      <c r="P151" s="453">
        <f>5477472+5518884.27</f>
        <v>10996356.27</v>
      </c>
      <c r="Q151" s="472">
        <v>3561502.67</v>
      </c>
      <c r="R151" s="453">
        <v>2444832.34</v>
      </c>
      <c r="S151" s="453">
        <v>1093000</v>
      </c>
    </row>
    <row r="152" spans="1:19" ht="193.5" customHeight="1" x14ac:dyDescent="0.25">
      <c r="A152" s="429"/>
      <c r="B152" s="426"/>
      <c r="C152" s="420"/>
      <c r="D152" s="422"/>
      <c r="E152" s="353" t="s">
        <v>660</v>
      </c>
      <c r="F152" s="353" t="s">
        <v>557</v>
      </c>
      <c r="G152" s="310" t="s">
        <v>661</v>
      </c>
      <c r="H152" s="9"/>
      <c r="I152" s="9"/>
      <c r="J152" s="9"/>
      <c r="K152" s="117" t="s">
        <v>626</v>
      </c>
      <c r="L152" s="117"/>
      <c r="M152" s="116" t="s">
        <v>625</v>
      </c>
      <c r="N152" s="454"/>
      <c r="O152" s="454"/>
      <c r="P152" s="454"/>
      <c r="Q152" s="473"/>
      <c r="R152" s="454"/>
      <c r="S152" s="454"/>
    </row>
    <row r="153" spans="1:19" ht="126" customHeight="1" x14ac:dyDescent="0.25">
      <c r="A153" s="183"/>
      <c r="B153" s="251"/>
      <c r="C153" s="183"/>
      <c r="D153" s="252"/>
      <c r="E153" s="306"/>
      <c r="F153" s="306"/>
      <c r="G153" s="310"/>
      <c r="H153" s="253"/>
      <c r="I153" s="253"/>
      <c r="J153" s="253"/>
      <c r="K153" s="182" t="s">
        <v>622</v>
      </c>
      <c r="L153" s="54"/>
      <c r="M153" s="130" t="s">
        <v>623</v>
      </c>
      <c r="N153" s="254"/>
      <c r="O153" s="254"/>
      <c r="P153" s="254"/>
      <c r="Q153" s="255"/>
      <c r="R153" s="254"/>
      <c r="S153" s="254"/>
    </row>
    <row r="154" spans="1:19" ht="105" x14ac:dyDescent="0.25">
      <c r="A154" s="415">
        <v>10615</v>
      </c>
      <c r="B154" s="417" t="s">
        <v>589</v>
      </c>
      <c r="C154" s="419">
        <v>921</v>
      </c>
      <c r="D154" s="421" t="s">
        <v>503</v>
      </c>
      <c r="E154" s="366" t="s">
        <v>19</v>
      </c>
      <c r="F154" s="366" t="s">
        <v>628</v>
      </c>
      <c r="G154" s="8" t="s">
        <v>685</v>
      </c>
      <c r="H154" s="353" t="s">
        <v>598</v>
      </c>
      <c r="I154" s="353" t="s">
        <v>599</v>
      </c>
      <c r="J154" s="353" t="s">
        <v>600</v>
      </c>
      <c r="K154" s="377" t="s">
        <v>635</v>
      </c>
      <c r="L154" s="353"/>
      <c r="M154" s="353" t="s">
        <v>652</v>
      </c>
      <c r="N154" s="156" t="s">
        <v>511</v>
      </c>
      <c r="O154" s="156" t="s">
        <v>511</v>
      </c>
      <c r="P154" s="156">
        <v>803880</v>
      </c>
      <c r="Q154" s="266">
        <v>30880</v>
      </c>
      <c r="R154" s="156">
        <v>30880</v>
      </c>
      <c r="S154" s="156">
        <v>30880</v>
      </c>
    </row>
    <row r="155" spans="1:19" ht="105" x14ac:dyDescent="0.25">
      <c r="A155" s="416"/>
      <c r="B155" s="418"/>
      <c r="C155" s="420"/>
      <c r="D155" s="422"/>
      <c r="E155" s="353" t="s">
        <v>660</v>
      </c>
      <c r="F155" s="353" t="s">
        <v>557</v>
      </c>
      <c r="G155" s="310" t="s">
        <v>661</v>
      </c>
      <c r="H155" s="370"/>
      <c r="I155" s="370"/>
      <c r="J155" s="370"/>
      <c r="K155" s="54"/>
      <c r="L155" s="353"/>
      <c r="M155" s="353"/>
      <c r="N155" s="372"/>
      <c r="O155" s="372"/>
      <c r="P155" s="372"/>
      <c r="Q155" s="374"/>
      <c r="R155" s="372"/>
      <c r="S155" s="372"/>
    </row>
    <row r="156" spans="1:19" ht="120.75" customHeight="1" x14ac:dyDescent="0.25">
      <c r="A156" s="430">
        <v>10620</v>
      </c>
      <c r="B156" s="432" t="s">
        <v>560</v>
      </c>
      <c r="C156" s="434">
        <v>921</v>
      </c>
      <c r="D156" s="421" t="s">
        <v>502</v>
      </c>
      <c r="E156" s="60" t="s">
        <v>123</v>
      </c>
      <c r="F156" s="9" t="s">
        <v>126</v>
      </c>
      <c r="G156" s="9" t="s">
        <v>124</v>
      </c>
      <c r="H156" s="283"/>
      <c r="I156" s="283"/>
      <c r="J156" s="283"/>
      <c r="K156" s="377" t="s">
        <v>635</v>
      </c>
      <c r="L156" s="353"/>
      <c r="M156" s="353" t="s">
        <v>652</v>
      </c>
      <c r="N156" s="453" t="s">
        <v>511</v>
      </c>
      <c r="O156" s="453" t="s">
        <v>511</v>
      </c>
      <c r="P156" s="453">
        <v>24182171.59</v>
      </c>
      <c r="Q156" s="472">
        <v>10066540</v>
      </c>
      <c r="R156" s="453">
        <v>10066540</v>
      </c>
      <c r="S156" s="453">
        <v>258140</v>
      </c>
    </row>
    <row r="157" spans="1:19" ht="120" x14ac:dyDescent="0.25">
      <c r="A157" s="431"/>
      <c r="B157" s="433"/>
      <c r="C157" s="435"/>
      <c r="D157" s="436"/>
      <c r="E157" s="352" t="s">
        <v>19</v>
      </c>
      <c r="F157" s="352" t="s">
        <v>627</v>
      </c>
      <c r="G157" s="8" t="s">
        <v>685</v>
      </c>
      <c r="H157" s="353" t="s">
        <v>598</v>
      </c>
      <c r="I157" s="353" t="s">
        <v>599</v>
      </c>
      <c r="J157" s="353" t="s">
        <v>600</v>
      </c>
      <c r="K157" s="182" t="s">
        <v>352</v>
      </c>
      <c r="L157" s="54"/>
      <c r="M157" s="130" t="s">
        <v>353</v>
      </c>
      <c r="N157" s="461"/>
      <c r="O157" s="461"/>
      <c r="P157" s="461"/>
      <c r="Q157" s="474"/>
      <c r="R157" s="461"/>
      <c r="S157" s="461"/>
    </row>
    <row r="158" spans="1:19" s="320" customFormat="1" ht="105" x14ac:dyDescent="0.25">
      <c r="A158" s="76"/>
      <c r="B158" s="88"/>
      <c r="C158" s="321"/>
      <c r="D158" s="322"/>
      <c r="E158" s="353" t="s">
        <v>660</v>
      </c>
      <c r="F158" s="353" t="s">
        <v>557</v>
      </c>
      <c r="G158" s="310" t="s">
        <v>661</v>
      </c>
      <c r="H158" s="313"/>
      <c r="I158" s="313"/>
      <c r="J158" s="313"/>
      <c r="K158" s="182"/>
      <c r="L158" s="54"/>
      <c r="M158" s="130"/>
      <c r="N158" s="314"/>
      <c r="O158" s="314"/>
      <c r="P158" s="314"/>
      <c r="Q158" s="316"/>
      <c r="R158" s="314"/>
      <c r="S158" s="314"/>
    </row>
    <row r="159" spans="1:19" ht="105" x14ac:dyDescent="0.25">
      <c r="A159" s="429">
        <v>10637</v>
      </c>
      <c r="B159" s="426" t="s">
        <v>33</v>
      </c>
      <c r="C159" s="429">
        <v>921</v>
      </c>
      <c r="D159" s="445" t="s">
        <v>31</v>
      </c>
      <c r="E159" s="352" t="s">
        <v>19</v>
      </c>
      <c r="F159" s="352" t="s">
        <v>629</v>
      </c>
      <c r="G159" s="8" t="s">
        <v>685</v>
      </c>
      <c r="H159" s="353" t="s">
        <v>598</v>
      </c>
      <c r="I159" s="353" t="s">
        <v>599</v>
      </c>
      <c r="J159" s="353" t="s">
        <v>600</v>
      </c>
      <c r="K159" s="377" t="s">
        <v>635</v>
      </c>
      <c r="L159" s="353"/>
      <c r="M159" s="353" t="s">
        <v>652</v>
      </c>
      <c r="N159" s="453" t="s">
        <v>511</v>
      </c>
      <c r="O159" s="453" t="s">
        <v>511</v>
      </c>
      <c r="P159" s="453">
        <v>9315756</v>
      </c>
      <c r="Q159" s="453">
        <v>8486637</v>
      </c>
      <c r="R159" s="453">
        <v>8486637</v>
      </c>
      <c r="S159" s="453">
        <v>8486637</v>
      </c>
    </row>
    <row r="160" spans="1:19" ht="165" x14ac:dyDescent="0.25">
      <c r="A160" s="429"/>
      <c r="B160" s="426"/>
      <c r="C160" s="420"/>
      <c r="D160" s="445"/>
      <c r="E160" s="353" t="s">
        <v>660</v>
      </c>
      <c r="F160" s="353" t="s">
        <v>557</v>
      </c>
      <c r="G160" s="310" t="s">
        <v>661</v>
      </c>
      <c r="H160" s="9"/>
      <c r="I160" s="9"/>
      <c r="J160" s="9"/>
      <c r="K160" s="54" t="s">
        <v>34</v>
      </c>
      <c r="L160" s="9"/>
      <c r="M160" s="9" t="s">
        <v>35</v>
      </c>
      <c r="N160" s="454"/>
      <c r="O160" s="454"/>
      <c r="P160" s="454"/>
      <c r="Q160" s="454"/>
      <c r="R160" s="454"/>
      <c r="S160" s="454"/>
    </row>
    <row r="161" spans="1:19" ht="93" customHeight="1" x14ac:dyDescent="0.25">
      <c r="A161" s="415">
        <v>10653</v>
      </c>
      <c r="B161" s="425" t="s">
        <v>388</v>
      </c>
      <c r="C161" s="419">
        <v>921</v>
      </c>
      <c r="D161" s="421" t="s">
        <v>361</v>
      </c>
      <c r="E161" s="352" t="s">
        <v>19</v>
      </c>
      <c r="F161" s="352" t="s">
        <v>630</v>
      </c>
      <c r="G161" s="8" t="s">
        <v>685</v>
      </c>
      <c r="H161" s="353" t="s">
        <v>598</v>
      </c>
      <c r="I161" s="353" t="s">
        <v>599</v>
      </c>
      <c r="J161" s="353" t="s">
        <v>600</v>
      </c>
      <c r="K161" s="377" t="s">
        <v>635</v>
      </c>
      <c r="L161" s="353"/>
      <c r="M161" s="353" t="s">
        <v>652</v>
      </c>
      <c r="N161" s="453" t="s">
        <v>511</v>
      </c>
      <c r="O161" s="453" t="s">
        <v>511</v>
      </c>
      <c r="P161" s="453">
        <v>8375450.1200000001</v>
      </c>
      <c r="Q161" s="453">
        <v>449500</v>
      </c>
      <c r="R161" s="453">
        <v>449500</v>
      </c>
      <c r="S161" s="453">
        <v>449500</v>
      </c>
    </row>
    <row r="162" spans="1:19" ht="105" x14ac:dyDescent="0.25">
      <c r="A162" s="479"/>
      <c r="B162" s="426"/>
      <c r="C162" s="429"/>
      <c r="D162" s="445"/>
      <c r="E162" s="353" t="s">
        <v>660</v>
      </c>
      <c r="F162" s="353" t="s">
        <v>557</v>
      </c>
      <c r="G162" s="310" t="s">
        <v>661</v>
      </c>
      <c r="H162" s="9"/>
      <c r="I162" s="9"/>
      <c r="J162" s="9"/>
      <c r="K162" s="117" t="s">
        <v>475</v>
      </c>
      <c r="L162" s="23"/>
      <c r="M162" s="412" t="s">
        <v>665</v>
      </c>
      <c r="N162" s="454"/>
      <c r="O162" s="454"/>
      <c r="P162" s="454"/>
      <c r="Q162" s="454"/>
      <c r="R162" s="454"/>
      <c r="S162" s="454"/>
    </row>
    <row r="163" spans="1:19" ht="120" x14ac:dyDescent="0.25">
      <c r="A163" s="416"/>
      <c r="B163" s="443"/>
      <c r="C163" s="420"/>
      <c r="D163" s="422"/>
      <c r="E163" s="9" t="s">
        <v>36</v>
      </c>
      <c r="F163" s="9" t="s">
        <v>271</v>
      </c>
      <c r="G163" s="9" t="s">
        <v>26</v>
      </c>
      <c r="H163" s="9"/>
      <c r="I163" s="9"/>
      <c r="J163" s="9"/>
      <c r="K163" s="117" t="s">
        <v>664</v>
      </c>
      <c r="L163" s="117"/>
      <c r="M163" s="413" t="s">
        <v>717</v>
      </c>
      <c r="N163" s="454"/>
      <c r="O163" s="454"/>
      <c r="P163" s="454"/>
      <c r="Q163" s="454"/>
      <c r="R163" s="454"/>
      <c r="S163" s="454"/>
    </row>
    <row r="164" spans="1:19" ht="120" x14ac:dyDescent="0.25">
      <c r="A164" s="219"/>
      <c r="B164" s="217"/>
      <c r="C164" s="218"/>
      <c r="D164" s="216"/>
      <c r="E164" s="9"/>
      <c r="F164" s="9"/>
      <c r="G164" s="9"/>
      <c r="H164" s="9"/>
      <c r="I164" s="9"/>
      <c r="J164" s="9"/>
      <c r="K164" s="54" t="s">
        <v>666</v>
      </c>
      <c r="L164" s="353"/>
      <c r="M164" s="385" t="s">
        <v>718</v>
      </c>
      <c r="N164" s="454"/>
      <c r="O164" s="454"/>
      <c r="P164" s="454"/>
      <c r="Q164" s="454"/>
      <c r="R164" s="454"/>
      <c r="S164" s="454"/>
    </row>
    <row r="165" spans="1:19" ht="195" x14ac:dyDescent="0.25">
      <c r="A165" s="160"/>
      <c r="B165" s="159"/>
      <c r="C165" s="158"/>
      <c r="D165" s="157"/>
      <c r="E165" s="9"/>
      <c r="F165" s="9"/>
      <c r="G165" s="9"/>
      <c r="H165" s="9"/>
      <c r="I165" s="9"/>
      <c r="J165" s="9"/>
      <c r="K165" s="54" t="s">
        <v>668</v>
      </c>
      <c r="L165" s="54"/>
      <c r="M165" s="131" t="s">
        <v>667</v>
      </c>
      <c r="N165" s="461"/>
      <c r="O165" s="461"/>
      <c r="P165" s="461"/>
      <c r="Q165" s="461"/>
      <c r="R165" s="461"/>
      <c r="S165" s="461"/>
    </row>
    <row r="166" spans="1:19" ht="210" x14ac:dyDescent="0.25">
      <c r="A166" s="376"/>
      <c r="B166" s="367"/>
      <c r="C166" s="369"/>
      <c r="D166" s="371"/>
      <c r="E166" s="366"/>
      <c r="F166" s="366"/>
      <c r="G166" s="366"/>
      <c r="H166" s="353"/>
      <c r="I166" s="353"/>
      <c r="J166" s="353"/>
      <c r="K166" s="54" t="s">
        <v>643</v>
      </c>
      <c r="L166" s="54"/>
      <c r="M166" s="131" t="s">
        <v>642</v>
      </c>
      <c r="N166" s="373"/>
      <c r="O166" s="373"/>
      <c r="P166" s="373"/>
      <c r="Q166" s="373"/>
      <c r="R166" s="373"/>
      <c r="S166" s="373"/>
    </row>
    <row r="167" spans="1:19" ht="123.75" customHeight="1" x14ac:dyDescent="0.25">
      <c r="A167" s="415">
        <v>10657</v>
      </c>
      <c r="B167" s="425" t="s">
        <v>331</v>
      </c>
      <c r="C167" s="419">
        <v>921</v>
      </c>
      <c r="D167" s="421" t="s">
        <v>501</v>
      </c>
      <c r="E167" s="352" t="s">
        <v>19</v>
      </c>
      <c r="F167" s="352" t="s">
        <v>631</v>
      </c>
      <c r="G167" s="8" t="s">
        <v>685</v>
      </c>
      <c r="H167" s="353" t="s">
        <v>598</v>
      </c>
      <c r="I167" s="353" t="s">
        <v>599</v>
      </c>
      <c r="J167" s="353" t="s">
        <v>600</v>
      </c>
      <c r="K167" s="377" t="s">
        <v>635</v>
      </c>
      <c r="L167" s="353"/>
      <c r="M167" s="353" t="s">
        <v>652</v>
      </c>
      <c r="N167" s="453" t="s">
        <v>511</v>
      </c>
      <c r="O167" s="453" t="s">
        <v>511</v>
      </c>
      <c r="P167" s="453">
        <v>150000</v>
      </c>
      <c r="Q167" s="453">
        <v>150000</v>
      </c>
      <c r="R167" s="453">
        <v>150000</v>
      </c>
      <c r="S167" s="453">
        <v>150000</v>
      </c>
    </row>
    <row r="168" spans="1:19" ht="110.25" customHeight="1" x14ac:dyDescent="0.25">
      <c r="A168" s="479"/>
      <c r="B168" s="426"/>
      <c r="C168" s="429"/>
      <c r="D168" s="445"/>
      <c r="E168" s="71"/>
      <c r="F168" s="71"/>
      <c r="G168" s="71"/>
      <c r="H168" s="9"/>
      <c r="I168" s="9"/>
      <c r="J168" s="9"/>
      <c r="K168" s="54" t="s">
        <v>354</v>
      </c>
      <c r="L168" s="9"/>
      <c r="M168" s="55" t="s">
        <v>355</v>
      </c>
      <c r="N168" s="454"/>
      <c r="O168" s="454"/>
      <c r="P168" s="454"/>
      <c r="Q168" s="454"/>
      <c r="R168" s="454"/>
      <c r="S168" s="454"/>
    </row>
    <row r="169" spans="1:19" ht="137.25" customHeight="1" x14ac:dyDescent="0.25">
      <c r="A169" s="416"/>
      <c r="B169" s="443"/>
      <c r="C169" s="420"/>
      <c r="D169" s="422"/>
      <c r="E169" s="353" t="s">
        <v>660</v>
      </c>
      <c r="F169" s="353" t="s">
        <v>557</v>
      </c>
      <c r="G169" s="310" t="s">
        <v>661</v>
      </c>
      <c r="H169" s="9"/>
      <c r="I169" s="9"/>
      <c r="J169" s="9"/>
      <c r="K169" s="54" t="s">
        <v>29</v>
      </c>
      <c r="L169" s="9"/>
      <c r="M169" s="9" t="s">
        <v>30</v>
      </c>
      <c r="N169" s="461"/>
      <c r="O169" s="461"/>
      <c r="P169" s="461"/>
      <c r="Q169" s="461"/>
      <c r="R169" s="461"/>
      <c r="S169" s="461"/>
    </row>
    <row r="170" spans="1:19" s="19" customFormat="1" ht="114" x14ac:dyDescent="0.2">
      <c r="A170" s="63">
        <v>10700</v>
      </c>
      <c r="B170" s="142" t="s">
        <v>561</v>
      </c>
      <c r="C170" s="7"/>
      <c r="D170" s="7"/>
      <c r="E170" s="7"/>
      <c r="F170" s="7"/>
      <c r="G170" s="7"/>
      <c r="H170" s="7"/>
      <c r="I170" s="7"/>
      <c r="J170" s="7"/>
      <c r="K170" s="173"/>
      <c r="L170" s="7"/>
      <c r="M170" s="7"/>
      <c r="N170" s="37" t="s">
        <v>511</v>
      </c>
      <c r="O170" s="37" t="s">
        <v>511</v>
      </c>
      <c r="P170" s="37">
        <f>P171+P174+P180+P176+P178</f>
        <v>230529738.99000001</v>
      </c>
      <c r="Q170" s="37">
        <f>Q171+Q174+Q180+Q176+Q178</f>
        <v>211542434.16</v>
      </c>
      <c r="R170" s="37">
        <f>R171+R174+R180+R176+R178</f>
        <v>210599566.73000002</v>
      </c>
      <c r="S170" s="37">
        <f>S171+S174+S180+S176+S178</f>
        <v>210599566.73000002</v>
      </c>
    </row>
    <row r="171" spans="1:19" ht="105" x14ac:dyDescent="0.25">
      <c r="A171" s="423" t="s">
        <v>563</v>
      </c>
      <c r="B171" s="425" t="s">
        <v>389</v>
      </c>
      <c r="C171" s="419">
        <v>921</v>
      </c>
      <c r="D171" s="419" t="s">
        <v>18</v>
      </c>
      <c r="E171" s="121" t="s">
        <v>19</v>
      </c>
      <c r="F171" s="121" t="s">
        <v>657</v>
      </c>
      <c r="G171" s="8" t="s">
        <v>685</v>
      </c>
      <c r="H171" s="353" t="s">
        <v>598</v>
      </c>
      <c r="I171" s="353" t="s">
        <v>599</v>
      </c>
      <c r="J171" s="353" t="s">
        <v>600</v>
      </c>
      <c r="K171" s="377" t="s">
        <v>635</v>
      </c>
      <c r="L171" s="353"/>
      <c r="M171" s="353" t="s">
        <v>652</v>
      </c>
      <c r="N171" s="464" t="s">
        <v>511</v>
      </c>
      <c r="O171" s="464" t="s">
        <v>511</v>
      </c>
      <c r="P171" s="464">
        <f>3376766+126570359.16+63445485+5648479.83-P180</f>
        <v>198086297.99000001</v>
      </c>
      <c r="Q171" s="469">
        <f>3289490+108461662.16+69959859+1398660-Q180</f>
        <v>182161011.16</v>
      </c>
      <c r="R171" s="464">
        <f>3289490+111889794.73+65588859+1398660-R180</f>
        <v>181218143.73000002</v>
      </c>
      <c r="S171" s="464">
        <f>3289490+111889794.73+65588859+1398660-S180</f>
        <v>181218143.73000002</v>
      </c>
    </row>
    <row r="172" spans="1:19" ht="105" x14ac:dyDescent="0.25">
      <c r="A172" s="448"/>
      <c r="B172" s="426"/>
      <c r="C172" s="429"/>
      <c r="D172" s="429"/>
      <c r="E172" s="353" t="s">
        <v>660</v>
      </c>
      <c r="F172" s="353" t="s">
        <v>557</v>
      </c>
      <c r="G172" s="310" t="s">
        <v>661</v>
      </c>
      <c r="H172" s="352" t="s">
        <v>22</v>
      </c>
      <c r="I172" s="354" t="s">
        <v>39</v>
      </c>
      <c r="J172" s="351" t="s">
        <v>24</v>
      </c>
      <c r="K172" s="54"/>
      <c r="L172" s="4"/>
      <c r="M172" s="306"/>
      <c r="N172" s="465"/>
      <c r="O172" s="465"/>
      <c r="P172" s="465"/>
      <c r="Q172" s="470"/>
      <c r="R172" s="465"/>
      <c r="S172" s="465"/>
    </row>
    <row r="173" spans="1:19" ht="230.25" customHeight="1" x14ac:dyDescent="0.25">
      <c r="A173" s="424"/>
      <c r="B173" s="426"/>
      <c r="C173" s="420"/>
      <c r="D173" s="429"/>
      <c r="E173" s="8" t="s">
        <v>20</v>
      </c>
      <c r="F173" s="6" t="s">
        <v>39</v>
      </c>
      <c r="G173" s="8" t="s">
        <v>21</v>
      </c>
      <c r="H173" s="9" t="s">
        <v>25</v>
      </c>
      <c r="I173" s="10" t="s">
        <v>39</v>
      </c>
      <c r="J173" s="9" t="s">
        <v>26</v>
      </c>
      <c r="K173" s="54"/>
      <c r="L173" s="9"/>
      <c r="M173" s="16"/>
      <c r="N173" s="465"/>
      <c r="O173" s="465"/>
      <c r="P173" s="468"/>
      <c r="Q173" s="471"/>
      <c r="R173" s="465"/>
      <c r="S173" s="465"/>
    </row>
    <row r="174" spans="1:19" ht="138.75" customHeight="1" x14ac:dyDescent="0.25">
      <c r="A174" s="419">
        <v>10708</v>
      </c>
      <c r="B174" s="425" t="s">
        <v>291</v>
      </c>
      <c r="C174" s="419">
        <v>921</v>
      </c>
      <c r="D174" s="421" t="s">
        <v>31</v>
      </c>
      <c r="E174" s="213" t="s">
        <v>19</v>
      </c>
      <c r="F174" s="213" t="s">
        <v>274</v>
      </c>
      <c r="G174" s="8" t="s">
        <v>685</v>
      </c>
      <c r="H174" s="353" t="s">
        <v>598</v>
      </c>
      <c r="I174" s="353" t="s">
        <v>599</v>
      </c>
      <c r="J174" s="353" t="s">
        <v>600</v>
      </c>
      <c r="K174" s="377" t="s">
        <v>635</v>
      </c>
      <c r="L174" s="353"/>
      <c r="M174" s="353" t="s">
        <v>614</v>
      </c>
      <c r="N174" s="453" t="s">
        <v>511</v>
      </c>
      <c r="O174" s="453" t="s">
        <v>511</v>
      </c>
      <c r="P174" s="453">
        <v>21114149</v>
      </c>
      <c r="Q174" s="453">
        <v>18058263</v>
      </c>
      <c r="R174" s="464">
        <v>18058263</v>
      </c>
      <c r="S174" s="464">
        <v>18058263</v>
      </c>
    </row>
    <row r="175" spans="1:19" ht="105" x14ac:dyDescent="0.25">
      <c r="A175" s="429"/>
      <c r="B175" s="426"/>
      <c r="C175" s="429"/>
      <c r="D175" s="445"/>
      <c r="E175" s="353" t="s">
        <v>660</v>
      </c>
      <c r="F175" s="353" t="s">
        <v>557</v>
      </c>
      <c r="G175" s="310" t="s">
        <v>661</v>
      </c>
      <c r="H175" s="9"/>
      <c r="I175" s="9"/>
      <c r="J175" s="9"/>
      <c r="K175" s="54" t="s">
        <v>379</v>
      </c>
      <c r="L175" s="6"/>
      <c r="M175" s="9" t="s">
        <v>387</v>
      </c>
      <c r="N175" s="461"/>
      <c r="O175" s="461"/>
      <c r="P175" s="461"/>
      <c r="Q175" s="461"/>
      <c r="R175" s="468"/>
      <c r="S175" s="468"/>
    </row>
    <row r="176" spans="1:19" ht="118.5" hidden="1" customHeight="1" x14ac:dyDescent="0.25">
      <c r="A176" s="419">
        <v>10713</v>
      </c>
      <c r="B176" s="425" t="s">
        <v>413</v>
      </c>
      <c r="C176" s="419">
        <v>921</v>
      </c>
      <c r="D176" s="421" t="s">
        <v>414</v>
      </c>
      <c r="E176" s="9" t="s">
        <v>19</v>
      </c>
      <c r="F176" s="9" t="s">
        <v>415</v>
      </c>
      <c r="G176" s="9" t="s">
        <v>590</v>
      </c>
      <c r="H176" s="9" t="s">
        <v>416</v>
      </c>
      <c r="I176" s="9" t="s">
        <v>417</v>
      </c>
      <c r="J176" s="9" t="s">
        <v>418</v>
      </c>
      <c r="K176" s="54" t="s">
        <v>594</v>
      </c>
      <c r="L176" s="323"/>
      <c r="M176" s="323" t="s">
        <v>595</v>
      </c>
      <c r="N176" s="466" t="s">
        <v>511</v>
      </c>
      <c r="O176" s="466" t="s">
        <v>511</v>
      </c>
      <c r="P176" s="466"/>
      <c r="Q176" s="466"/>
      <c r="R176" s="466"/>
      <c r="S176" s="466"/>
    </row>
    <row r="177" spans="1:19" ht="109.5" hidden="1" customHeight="1" x14ac:dyDescent="0.25">
      <c r="A177" s="420"/>
      <c r="B177" s="443"/>
      <c r="C177" s="420"/>
      <c r="D177" s="422"/>
      <c r="E177" s="9" t="s">
        <v>419</v>
      </c>
      <c r="F177" s="9" t="s">
        <v>420</v>
      </c>
      <c r="G177" s="9" t="s">
        <v>421</v>
      </c>
      <c r="H177" s="9"/>
      <c r="I177" s="9"/>
      <c r="J177" s="9"/>
      <c r="K177" s="9"/>
      <c r="L177" s="9"/>
      <c r="M177" s="9"/>
      <c r="N177" s="467"/>
      <c r="O177" s="467"/>
      <c r="P177" s="467"/>
      <c r="Q177" s="467"/>
      <c r="R177" s="467"/>
      <c r="S177" s="467"/>
    </row>
    <row r="178" spans="1:19" ht="123" customHeight="1" x14ac:dyDescent="0.25">
      <c r="A178" s="419">
        <v>10723</v>
      </c>
      <c r="B178" s="417" t="s">
        <v>395</v>
      </c>
      <c r="C178" s="419">
        <v>921</v>
      </c>
      <c r="D178" s="421" t="s">
        <v>277</v>
      </c>
      <c r="E178" s="289" t="s">
        <v>19</v>
      </c>
      <c r="F178" s="353" t="s">
        <v>278</v>
      </c>
      <c r="G178" s="353" t="s">
        <v>641</v>
      </c>
      <c r="H178" s="289" t="s">
        <v>22</v>
      </c>
      <c r="I178" s="289" t="s">
        <v>244</v>
      </c>
      <c r="J178" s="289" t="s">
        <v>24</v>
      </c>
      <c r="K178" s="54" t="s">
        <v>644</v>
      </c>
      <c r="L178" s="54"/>
      <c r="M178" s="54" t="s">
        <v>649</v>
      </c>
      <c r="N178" s="466" t="s">
        <v>511</v>
      </c>
      <c r="O178" s="466" t="s">
        <v>511</v>
      </c>
      <c r="P178" s="466">
        <v>10374500</v>
      </c>
      <c r="Q178" s="466">
        <v>10374500</v>
      </c>
      <c r="R178" s="466">
        <v>10374500</v>
      </c>
      <c r="S178" s="466">
        <v>10374500</v>
      </c>
    </row>
    <row r="179" spans="1:19" ht="150" customHeight="1" x14ac:dyDescent="0.25">
      <c r="A179" s="420"/>
      <c r="B179" s="418"/>
      <c r="C179" s="420"/>
      <c r="D179" s="422"/>
      <c r="E179" s="289"/>
      <c r="F179" s="289"/>
      <c r="G179" s="289"/>
      <c r="H179" s="88"/>
      <c r="I179" s="294"/>
      <c r="J179" s="289"/>
      <c r="K179" s="54" t="s">
        <v>645</v>
      </c>
      <c r="L179" s="54"/>
      <c r="M179" s="54" t="s">
        <v>650</v>
      </c>
      <c r="N179" s="467"/>
      <c r="O179" s="467"/>
      <c r="P179" s="467"/>
      <c r="Q179" s="467"/>
      <c r="R179" s="467"/>
      <c r="S179" s="467"/>
    </row>
    <row r="180" spans="1:19" ht="122.25" customHeight="1" x14ac:dyDescent="0.25">
      <c r="A180" s="61">
        <v>10726</v>
      </c>
      <c r="B180" s="52" t="s">
        <v>429</v>
      </c>
      <c r="C180" s="51">
        <v>921</v>
      </c>
      <c r="D180" s="53" t="s">
        <v>31</v>
      </c>
      <c r="E180" s="9" t="s">
        <v>19</v>
      </c>
      <c r="F180" s="9" t="s">
        <v>653</v>
      </c>
      <c r="G180" s="8" t="s">
        <v>685</v>
      </c>
      <c r="H180" s="353" t="s">
        <v>598</v>
      </c>
      <c r="I180" s="353" t="s">
        <v>599</v>
      </c>
      <c r="J180" s="353" t="s">
        <v>600</v>
      </c>
      <c r="K180" s="377" t="s">
        <v>635</v>
      </c>
      <c r="L180" s="353"/>
      <c r="M180" s="353" t="s">
        <v>652</v>
      </c>
      <c r="N180" s="250" t="s">
        <v>511</v>
      </c>
      <c r="O180" s="250" t="s">
        <v>511</v>
      </c>
      <c r="P180" s="153">
        <v>954792</v>
      </c>
      <c r="Q180" s="153">
        <v>948660</v>
      </c>
      <c r="R180" s="153">
        <v>948660</v>
      </c>
      <c r="S180" s="153">
        <v>948660</v>
      </c>
    </row>
    <row r="181" spans="1:19" s="19" customFormat="1" ht="156.75" x14ac:dyDescent="0.2">
      <c r="A181" s="133">
        <v>11200</v>
      </c>
      <c r="B181" s="134" t="s">
        <v>564</v>
      </c>
      <c r="C181" s="135"/>
      <c r="D181" s="136"/>
      <c r="E181" s="15"/>
      <c r="F181" s="15"/>
      <c r="G181" s="15"/>
      <c r="H181" s="15"/>
      <c r="I181" s="15"/>
      <c r="J181" s="15"/>
      <c r="K181" s="174"/>
      <c r="L181" s="15"/>
      <c r="M181" s="15"/>
      <c r="N181" s="154" t="str">
        <f>N182</f>
        <v>х</v>
      </c>
      <c r="O181" s="154" t="str">
        <f>O182</f>
        <v>х</v>
      </c>
      <c r="P181" s="154">
        <f>P182+P183</f>
        <v>4491300</v>
      </c>
      <c r="Q181" s="154">
        <f>Q182+Q183</f>
        <v>3788900</v>
      </c>
      <c r="R181" s="154">
        <f>R182+R183</f>
        <v>4882600</v>
      </c>
      <c r="S181" s="154">
        <f>S182+S183</f>
        <v>0</v>
      </c>
    </row>
    <row r="182" spans="1:19" ht="150" x14ac:dyDescent="0.25">
      <c r="A182" s="201">
        <v>11203</v>
      </c>
      <c r="B182" s="202" t="s">
        <v>390</v>
      </c>
      <c r="C182" s="201">
        <v>921</v>
      </c>
      <c r="D182" s="203" t="s">
        <v>67</v>
      </c>
      <c r="E182" s="9" t="s">
        <v>66</v>
      </c>
      <c r="F182" s="9" t="s">
        <v>37</v>
      </c>
      <c r="G182" s="9" t="s">
        <v>68</v>
      </c>
      <c r="H182" s="9" t="s">
        <v>69</v>
      </c>
      <c r="I182" s="9" t="s">
        <v>39</v>
      </c>
      <c r="J182" s="9" t="s">
        <v>70</v>
      </c>
      <c r="K182" s="54" t="s">
        <v>319</v>
      </c>
      <c r="L182" s="9"/>
      <c r="M182" s="9" t="s">
        <v>320</v>
      </c>
      <c r="N182" s="204" t="s">
        <v>511</v>
      </c>
      <c r="O182" s="204" t="s">
        <v>511</v>
      </c>
      <c r="P182" s="204">
        <v>1153500</v>
      </c>
      <c r="Q182" s="204">
        <v>40400</v>
      </c>
      <c r="R182" s="204">
        <v>43900</v>
      </c>
      <c r="S182" s="204">
        <v>0</v>
      </c>
    </row>
    <row r="183" spans="1:19" s="282" customFormat="1" ht="60" x14ac:dyDescent="0.25">
      <c r="A183" s="318">
        <v>11204</v>
      </c>
      <c r="B183" s="319" t="s">
        <v>504</v>
      </c>
      <c r="C183" s="318">
        <v>921</v>
      </c>
      <c r="D183" s="317" t="s">
        <v>505</v>
      </c>
      <c r="E183" s="117" t="s">
        <v>586</v>
      </c>
      <c r="F183" s="117" t="s">
        <v>588</v>
      </c>
      <c r="G183" s="117" t="s">
        <v>587</v>
      </c>
      <c r="H183" s="319"/>
      <c r="I183" s="319"/>
      <c r="J183" s="319"/>
      <c r="K183" s="117"/>
      <c r="L183" s="23"/>
      <c r="M183" s="23"/>
      <c r="N183" s="315" t="s">
        <v>511</v>
      </c>
      <c r="O183" s="315" t="s">
        <v>511</v>
      </c>
      <c r="P183" s="315">
        <v>3337800</v>
      </c>
      <c r="Q183" s="315">
        <v>3748500</v>
      </c>
      <c r="R183" s="315">
        <v>4838700</v>
      </c>
      <c r="S183" s="315">
        <v>0</v>
      </c>
    </row>
    <row r="184" spans="1:19" s="19" customFormat="1" ht="42.75" x14ac:dyDescent="0.2">
      <c r="A184" s="14">
        <v>11300</v>
      </c>
      <c r="B184" s="15" t="s">
        <v>391</v>
      </c>
      <c r="C184" s="24"/>
      <c r="D184" s="64"/>
      <c r="E184" s="24"/>
      <c r="F184" s="24"/>
      <c r="G184" s="24"/>
      <c r="H184" s="24"/>
      <c r="I184" s="24"/>
      <c r="J184" s="24"/>
      <c r="K184" s="174"/>
      <c r="L184" s="15"/>
      <c r="M184" s="15"/>
      <c r="N184" s="155" t="s">
        <v>511</v>
      </c>
      <c r="O184" s="155" t="s">
        <v>511</v>
      </c>
      <c r="P184" s="155">
        <f>SUM(P185:P191)+P194+P192+P193</f>
        <v>39542292.350000001</v>
      </c>
      <c r="Q184" s="155">
        <f>SUM(Q185:Q191)+Q194+Q192+Q193</f>
        <v>39625200</v>
      </c>
      <c r="R184" s="155">
        <f>SUM(R185:R191)+R194+R192+R193</f>
        <v>39625200</v>
      </c>
      <c r="S184" s="155">
        <f>SUM(S185:S191)+S194+S192+S193</f>
        <v>30526300</v>
      </c>
    </row>
    <row r="185" spans="1:19" ht="122.25" customHeight="1" x14ac:dyDescent="0.25">
      <c r="A185" s="104">
        <v>11302.3</v>
      </c>
      <c r="B185" s="103" t="s">
        <v>566</v>
      </c>
      <c r="C185" s="65">
        <v>921</v>
      </c>
      <c r="D185" s="67" t="s">
        <v>31</v>
      </c>
      <c r="E185" s="66" t="s">
        <v>45</v>
      </c>
      <c r="F185" s="66" t="s">
        <v>46</v>
      </c>
      <c r="G185" s="66" t="s">
        <v>47</v>
      </c>
      <c r="H185" s="66" t="s">
        <v>48</v>
      </c>
      <c r="I185" s="66" t="s">
        <v>39</v>
      </c>
      <c r="J185" s="66" t="s">
        <v>49</v>
      </c>
      <c r="K185" s="182" t="s">
        <v>316</v>
      </c>
      <c r="L185" s="9"/>
      <c r="M185" s="54" t="s">
        <v>318</v>
      </c>
      <c r="N185" s="156" t="s">
        <v>511</v>
      </c>
      <c r="O185" s="156" t="s">
        <v>511</v>
      </c>
      <c r="P185" s="156">
        <v>996300</v>
      </c>
      <c r="Q185" s="156">
        <v>996300</v>
      </c>
      <c r="R185" s="156">
        <v>996300</v>
      </c>
      <c r="S185" s="156">
        <v>847500</v>
      </c>
    </row>
    <row r="186" spans="1:19" ht="229.5" customHeight="1" x14ac:dyDescent="0.25">
      <c r="A186" s="143" t="s">
        <v>567</v>
      </c>
      <c r="B186" s="56" t="s">
        <v>50</v>
      </c>
      <c r="C186" s="11">
        <v>921</v>
      </c>
      <c r="D186" s="17" t="s">
        <v>51</v>
      </c>
      <c r="E186" s="9" t="s">
        <v>436</v>
      </c>
      <c r="F186" s="9" t="s">
        <v>438</v>
      </c>
      <c r="G186" s="9" t="s">
        <v>439</v>
      </c>
      <c r="H186" s="9" t="s">
        <v>52</v>
      </c>
      <c r="I186" s="9" t="s">
        <v>39</v>
      </c>
      <c r="J186" s="9" t="s">
        <v>53</v>
      </c>
      <c r="K186" s="54" t="s">
        <v>646</v>
      </c>
      <c r="L186" s="9"/>
      <c r="M186" s="9" t="s">
        <v>647</v>
      </c>
      <c r="N186" s="156" t="s">
        <v>511</v>
      </c>
      <c r="O186" s="156" t="s">
        <v>511</v>
      </c>
      <c r="P186" s="156">
        <v>584600</v>
      </c>
      <c r="Q186" s="156">
        <v>584600</v>
      </c>
      <c r="R186" s="156">
        <v>584600</v>
      </c>
      <c r="S186" s="156">
        <v>496800</v>
      </c>
    </row>
    <row r="187" spans="1:19" ht="195" x14ac:dyDescent="0.25">
      <c r="A187" s="308" t="s">
        <v>567</v>
      </c>
      <c r="B187" s="118" t="s">
        <v>339</v>
      </c>
      <c r="C187" s="120">
        <v>921</v>
      </c>
      <c r="D187" s="119" t="s">
        <v>51</v>
      </c>
      <c r="E187" s="54" t="s">
        <v>436</v>
      </c>
      <c r="F187" s="54" t="s">
        <v>632</v>
      </c>
      <c r="G187" s="54" t="s">
        <v>439</v>
      </c>
      <c r="H187" s="9" t="s">
        <v>440</v>
      </c>
      <c r="I187" s="9" t="s">
        <v>39</v>
      </c>
      <c r="J187" s="9" t="s">
        <v>441</v>
      </c>
      <c r="K187" s="54" t="s">
        <v>364</v>
      </c>
      <c r="L187" s="54"/>
      <c r="M187" s="54" t="s">
        <v>370</v>
      </c>
      <c r="N187" s="152" t="s">
        <v>511</v>
      </c>
      <c r="O187" s="152" t="s">
        <v>511</v>
      </c>
      <c r="P187" s="152">
        <v>3386000.48</v>
      </c>
      <c r="Q187" s="152">
        <v>3466700</v>
      </c>
      <c r="R187" s="152">
        <v>3466700</v>
      </c>
      <c r="S187" s="152">
        <v>2997600</v>
      </c>
    </row>
    <row r="188" spans="1:19" ht="195" x14ac:dyDescent="0.25">
      <c r="A188" s="419" t="s">
        <v>567</v>
      </c>
      <c r="B188" s="425" t="s">
        <v>54</v>
      </c>
      <c r="C188" s="446">
        <v>921</v>
      </c>
      <c r="D188" s="421" t="s">
        <v>51</v>
      </c>
      <c r="E188" s="9" t="s">
        <v>436</v>
      </c>
      <c r="F188" s="9" t="s">
        <v>442</v>
      </c>
      <c r="G188" s="9" t="s">
        <v>439</v>
      </c>
      <c r="H188" s="9" t="s">
        <v>55</v>
      </c>
      <c r="I188" s="9" t="s">
        <v>39</v>
      </c>
      <c r="J188" s="9" t="s">
        <v>56</v>
      </c>
      <c r="K188" s="54" t="s">
        <v>59</v>
      </c>
      <c r="L188" s="9"/>
      <c r="M188" s="9" t="s">
        <v>60</v>
      </c>
      <c r="N188" s="453" t="s">
        <v>511</v>
      </c>
      <c r="O188" s="453" t="s">
        <v>511</v>
      </c>
      <c r="P188" s="453">
        <v>10222376.49</v>
      </c>
      <c r="Q188" s="453">
        <v>10223600</v>
      </c>
      <c r="R188" s="453">
        <v>10223600</v>
      </c>
      <c r="S188" s="453">
        <v>8670400</v>
      </c>
    </row>
    <row r="189" spans="1:19" ht="90" x14ac:dyDescent="0.25">
      <c r="A189" s="420"/>
      <c r="B189" s="443"/>
      <c r="C189" s="447"/>
      <c r="D189" s="422"/>
      <c r="E189" s="227"/>
      <c r="F189" s="227"/>
      <c r="G189" s="9"/>
      <c r="H189" s="9" t="s">
        <v>57</v>
      </c>
      <c r="I189" s="9" t="s">
        <v>39</v>
      </c>
      <c r="J189" s="9" t="s">
        <v>58</v>
      </c>
      <c r="K189" s="54"/>
      <c r="L189" s="9"/>
      <c r="M189" s="9"/>
      <c r="N189" s="461"/>
      <c r="O189" s="461"/>
      <c r="P189" s="461"/>
      <c r="Q189" s="461"/>
      <c r="R189" s="461"/>
      <c r="S189" s="461"/>
    </row>
    <row r="190" spans="1:19" ht="180" x14ac:dyDescent="0.25">
      <c r="A190" s="429" t="s">
        <v>567</v>
      </c>
      <c r="B190" s="426" t="s">
        <v>61</v>
      </c>
      <c r="C190" s="419">
        <v>921</v>
      </c>
      <c r="D190" s="421" t="s">
        <v>51</v>
      </c>
      <c r="E190" s="9" t="s">
        <v>436</v>
      </c>
      <c r="F190" s="9" t="s">
        <v>442</v>
      </c>
      <c r="G190" s="9" t="s">
        <v>439</v>
      </c>
      <c r="H190" s="9" t="s">
        <v>62</v>
      </c>
      <c r="I190" s="9" t="s">
        <v>39</v>
      </c>
      <c r="J190" s="9" t="s">
        <v>63</v>
      </c>
      <c r="K190" s="54" t="s">
        <v>317</v>
      </c>
      <c r="L190" s="9"/>
      <c r="M190" s="54" t="s">
        <v>318</v>
      </c>
      <c r="N190" s="453" t="s">
        <v>511</v>
      </c>
      <c r="O190" s="453" t="s">
        <v>511</v>
      </c>
      <c r="P190" s="453">
        <v>1664500</v>
      </c>
      <c r="Q190" s="453">
        <v>1664500</v>
      </c>
      <c r="R190" s="453">
        <v>1664500</v>
      </c>
      <c r="S190" s="453">
        <v>1438000</v>
      </c>
    </row>
    <row r="191" spans="1:19" ht="75" x14ac:dyDescent="0.25">
      <c r="A191" s="420"/>
      <c r="B191" s="443"/>
      <c r="C191" s="420"/>
      <c r="D191" s="422"/>
      <c r="E191" s="9"/>
      <c r="F191" s="9"/>
      <c r="G191" s="9"/>
      <c r="H191" s="9" t="s">
        <v>64</v>
      </c>
      <c r="I191" s="9" t="s">
        <v>39</v>
      </c>
      <c r="J191" s="9" t="s">
        <v>65</v>
      </c>
      <c r="K191" s="54"/>
      <c r="L191" s="9"/>
      <c r="M191" s="54"/>
      <c r="N191" s="461"/>
      <c r="O191" s="461"/>
      <c r="P191" s="461"/>
      <c r="Q191" s="461"/>
      <c r="R191" s="461"/>
      <c r="S191" s="461"/>
    </row>
    <row r="192" spans="1:19" ht="358.5" customHeight="1" x14ac:dyDescent="0.25">
      <c r="A192" s="309" t="s">
        <v>567</v>
      </c>
      <c r="B192" s="237" t="s">
        <v>434</v>
      </c>
      <c r="C192" s="149">
        <v>921</v>
      </c>
      <c r="D192" s="150" t="s">
        <v>51</v>
      </c>
      <c r="E192" s="9" t="s">
        <v>436</v>
      </c>
      <c r="F192" s="9" t="s">
        <v>443</v>
      </c>
      <c r="G192" s="9" t="s">
        <v>439</v>
      </c>
      <c r="H192" s="236" t="s">
        <v>435</v>
      </c>
      <c r="I192" s="9"/>
      <c r="J192" s="9" t="s">
        <v>373</v>
      </c>
      <c r="K192" s="117" t="s">
        <v>612</v>
      </c>
      <c r="L192" s="23"/>
      <c r="M192" s="116" t="s">
        <v>648</v>
      </c>
      <c r="N192" s="156" t="s">
        <v>511</v>
      </c>
      <c r="O192" s="156" t="s">
        <v>511</v>
      </c>
      <c r="P192" s="156">
        <v>1064700</v>
      </c>
      <c r="Q192" s="156">
        <v>1064700</v>
      </c>
      <c r="R192" s="156">
        <v>1064700</v>
      </c>
      <c r="S192" s="156">
        <v>904200</v>
      </c>
    </row>
    <row r="193" spans="1:19" ht="198.75" customHeight="1" x14ac:dyDescent="0.25">
      <c r="A193" s="309" t="s">
        <v>567</v>
      </c>
      <c r="B193" s="289" t="s">
        <v>507</v>
      </c>
      <c r="C193" s="288">
        <v>921</v>
      </c>
      <c r="D193" s="290" t="s">
        <v>506</v>
      </c>
      <c r="E193" s="353" t="s">
        <v>436</v>
      </c>
      <c r="F193" s="353" t="s">
        <v>609</v>
      </c>
      <c r="G193" s="353" t="s">
        <v>439</v>
      </c>
      <c r="H193" s="197"/>
      <c r="I193" s="296"/>
      <c r="J193" s="296"/>
      <c r="K193" s="54"/>
      <c r="L193" s="296"/>
      <c r="M193" s="54"/>
      <c r="N193" s="293" t="s">
        <v>511</v>
      </c>
      <c r="O193" s="293" t="s">
        <v>511</v>
      </c>
      <c r="P193" s="293">
        <v>12538500</v>
      </c>
      <c r="Q193" s="293">
        <v>12538500</v>
      </c>
      <c r="R193" s="293">
        <v>12538500</v>
      </c>
      <c r="S193" s="293">
        <v>10648000</v>
      </c>
    </row>
    <row r="194" spans="1:19" ht="240" x14ac:dyDescent="0.25">
      <c r="A194" s="309" t="s">
        <v>567</v>
      </c>
      <c r="B194" s="98" t="s">
        <v>392</v>
      </c>
      <c r="C194" s="99">
        <v>921</v>
      </c>
      <c r="D194" s="100" t="s">
        <v>275</v>
      </c>
      <c r="E194" s="9" t="s">
        <v>436</v>
      </c>
      <c r="F194" s="9" t="s">
        <v>443</v>
      </c>
      <c r="G194" s="9" t="s">
        <v>439</v>
      </c>
      <c r="H194" s="9" t="s">
        <v>332</v>
      </c>
      <c r="I194" s="9" t="s">
        <v>171</v>
      </c>
      <c r="J194" s="9" t="s">
        <v>333</v>
      </c>
      <c r="K194" s="54" t="s">
        <v>334</v>
      </c>
      <c r="L194" s="9"/>
      <c r="M194" s="54" t="s">
        <v>335</v>
      </c>
      <c r="N194" s="153" t="s">
        <v>511</v>
      </c>
      <c r="O194" s="153" t="s">
        <v>511</v>
      </c>
      <c r="P194" s="153">
        <v>9085315.3800000008</v>
      </c>
      <c r="Q194" s="153">
        <v>9086300</v>
      </c>
      <c r="R194" s="153">
        <v>9086300</v>
      </c>
      <c r="S194" s="153">
        <v>4523800</v>
      </c>
    </row>
    <row r="195" spans="1:19" ht="42.75" x14ac:dyDescent="0.25">
      <c r="A195" s="29"/>
      <c r="B195" s="28" t="s">
        <v>508</v>
      </c>
      <c r="C195" s="29">
        <v>922</v>
      </c>
      <c r="D195" s="30"/>
      <c r="E195" s="28"/>
      <c r="F195" s="28"/>
      <c r="G195" s="28"/>
      <c r="H195" s="28"/>
      <c r="I195" s="28"/>
      <c r="J195" s="28"/>
      <c r="K195" s="175"/>
      <c r="L195" s="28"/>
      <c r="M195" s="28"/>
      <c r="N195" s="161" t="s">
        <v>511</v>
      </c>
      <c r="O195" s="161" t="s">
        <v>511</v>
      </c>
      <c r="P195" s="161">
        <f>P196+P211+P207</f>
        <v>193321301.83000001</v>
      </c>
      <c r="Q195" s="161">
        <f>Q196+Q211+Q207</f>
        <v>172239775</v>
      </c>
      <c r="R195" s="161">
        <f>R196+R211+R207</f>
        <v>164361975</v>
      </c>
      <c r="S195" s="161">
        <f>S196+S211+S207</f>
        <v>163935475</v>
      </c>
    </row>
    <row r="196" spans="1:19" s="19" customFormat="1" ht="57" x14ac:dyDescent="0.2">
      <c r="A196" s="79">
        <v>10600</v>
      </c>
      <c r="B196" s="83" t="s">
        <v>596</v>
      </c>
      <c r="C196" s="14"/>
      <c r="D196" s="22"/>
      <c r="E196" s="15"/>
      <c r="F196" s="15"/>
      <c r="G196" s="15"/>
      <c r="H196" s="15"/>
      <c r="I196" s="15"/>
      <c r="J196" s="15"/>
      <c r="K196" s="174"/>
      <c r="L196" s="15"/>
      <c r="M196" s="15"/>
      <c r="N196" s="155" t="s">
        <v>511</v>
      </c>
      <c r="O196" s="155" t="s">
        <v>511</v>
      </c>
      <c r="P196" s="155">
        <f>P197+P202+P204+P206</f>
        <v>18263843.43</v>
      </c>
      <c r="Q196" s="155">
        <f>Q197+Q202+Q204</f>
        <v>6349772</v>
      </c>
      <c r="R196" s="155">
        <f>R197+R202+R204</f>
        <v>6349772</v>
      </c>
      <c r="S196" s="155">
        <f>S197+S202+S204</f>
        <v>6349772</v>
      </c>
    </row>
    <row r="197" spans="1:19" ht="225" x14ac:dyDescent="0.25">
      <c r="A197" s="419">
        <v>10604</v>
      </c>
      <c r="B197" s="425" t="s">
        <v>568</v>
      </c>
      <c r="C197" s="419">
        <v>922</v>
      </c>
      <c r="D197" s="421" t="s">
        <v>31</v>
      </c>
      <c r="E197" s="352" t="s">
        <v>19</v>
      </c>
      <c r="F197" s="352" t="s">
        <v>633</v>
      </c>
      <c r="G197" s="8" t="s">
        <v>685</v>
      </c>
      <c r="H197" s="9" t="s">
        <v>82</v>
      </c>
      <c r="I197" s="9" t="s">
        <v>39</v>
      </c>
      <c r="J197" s="9" t="s">
        <v>24</v>
      </c>
      <c r="K197" s="54" t="s">
        <v>635</v>
      </c>
      <c r="L197" s="9"/>
      <c r="M197" s="353" t="s">
        <v>652</v>
      </c>
      <c r="N197" s="453" t="s">
        <v>511</v>
      </c>
      <c r="O197" s="453" t="s">
        <v>511</v>
      </c>
      <c r="P197" s="453">
        <f>580577.05+231600</f>
        <v>812177.05</v>
      </c>
      <c r="Q197" s="453">
        <v>1022000</v>
      </c>
      <c r="R197" s="453">
        <v>1022000</v>
      </c>
      <c r="S197" s="453">
        <v>1022000</v>
      </c>
    </row>
    <row r="198" spans="1:19" ht="120" x14ac:dyDescent="0.25">
      <c r="A198" s="429"/>
      <c r="B198" s="426"/>
      <c r="C198" s="429"/>
      <c r="D198" s="445"/>
      <c r="E198" s="9" t="s">
        <v>73</v>
      </c>
      <c r="F198" s="9" t="s">
        <v>74</v>
      </c>
      <c r="G198" s="9" t="s">
        <v>76</v>
      </c>
      <c r="H198" s="9" t="s">
        <v>83</v>
      </c>
      <c r="I198" s="9" t="s">
        <v>39</v>
      </c>
      <c r="J198" s="9" t="s">
        <v>84</v>
      </c>
      <c r="K198" s="54" t="s">
        <v>634</v>
      </c>
      <c r="L198" s="9"/>
      <c r="M198" s="9" t="s">
        <v>614</v>
      </c>
      <c r="N198" s="454"/>
      <c r="O198" s="454"/>
      <c r="P198" s="454"/>
      <c r="Q198" s="454"/>
      <c r="R198" s="454"/>
      <c r="S198" s="454"/>
    </row>
    <row r="199" spans="1:19" ht="180" x14ac:dyDescent="0.25">
      <c r="A199" s="429"/>
      <c r="B199" s="426"/>
      <c r="C199" s="429"/>
      <c r="D199" s="445"/>
      <c r="E199" s="9" t="s">
        <v>77</v>
      </c>
      <c r="F199" s="9" t="s">
        <v>78</v>
      </c>
      <c r="G199" s="9" t="s">
        <v>79</v>
      </c>
      <c r="H199" s="9" t="s">
        <v>85</v>
      </c>
      <c r="I199" s="9" t="s">
        <v>39</v>
      </c>
      <c r="J199" s="9" t="s">
        <v>86</v>
      </c>
      <c r="K199" s="54" t="s">
        <v>90</v>
      </c>
      <c r="L199" s="9"/>
      <c r="M199" s="9" t="s">
        <v>91</v>
      </c>
      <c r="N199" s="454"/>
      <c r="O199" s="454"/>
      <c r="P199" s="454"/>
      <c r="Q199" s="454"/>
      <c r="R199" s="454"/>
      <c r="S199" s="454"/>
    </row>
    <row r="200" spans="1:19" ht="105" x14ac:dyDescent="0.25">
      <c r="A200" s="429"/>
      <c r="B200" s="426"/>
      <c r="C200" s="429"/>
      <c r="D200" s="445"/>
      <c r="E200" s="353" t="s">
        <v>660</v>
      </c>
      <c r="F200" s="353" t="s">
        <v>557</v>
      </c>
      <c r="G200" s="310" t="s">
        <v>661</v>
      </c>
      <c r="H200" s="353" t="s">
        <v>598</v>
      </c>
      <c r="I200" s="353" t="s">
        <v>599</v>
      </c>
      <c r="J200" s="353" t="s">
        <v>600</v>
      </c>
      <c r="K200" s="54" t="s">
        <v>321</v>
      </c>
      <c r="L200" s="353"/>
      <c r="M200" s="353" t="s">
        <v>87</v>
      </c>
      <c r="N200" s="454"/>
      <c r="O200" s="454"/>
      <c r="P200" s="454"/>
      <c r="Q200" s="454"/>
      <c r="R200" s="454"/>
      <c r="S200" s="454"/>
    </row>
    <row r="201" spans="1:19" ht="229.5" customHeight="1" x14ac:dyDescent="0.25">
      <c r="A201" s="420"/>
      <c r="B201" s="443"/>
      <c r="C201" s="420"/>
      <c r="D201" s="422"/>
      <c r="E201" s="9" t="s">
        <v>80</v>
      </c>
      <c r="F201" s="9" t="s">
        <v>39</v>
      </c>
      <c r="G201" s="9" t="s">
        <v>81</v>
      </c>
      <c r="H201" s="9"/>
      <c r="I201" s="10"/>
      <c r="J201" s="9"/>
      <c r="K201" s="54"/>
      <c r="L201" s="323"/>
      <c r="M201" s="323"/>
      <c r="N201" s="461"/>
      <c r="O201" s="461"/>
      <c r="P201" s="461"/>
      <c r="Q201" s="461"/>
      <c r="R201" s="461"/>
      <c r="S201" s="461"/>
    </row>
    <row r="202" spans="1:19" ht="135" customHeight="1" x14ac:dyDescent="0.25">
      <c r="A202" s="419">
        <v>10608</v>
      </c>
      <c r="B202" s="213" t="s">
        <v>558</v>
      </c>
      <c r="C202" s="419">
        <v>922</v>
      </c>
      <c r="D202" s="421" t="s">
        <v>92</v>
      </c>
      <c r="E202" s="352" t="s">
        <v>19</v>
      </c>
      <c r="F202" s="352" t="s">
        <v>636</v>
      </c>
      <c r="G202" s="8" t="s">
        <v>685</v>
      </c>
      <c r="H202" s="353" t="s">
        <v>598</v>
      </c>
      <c r="I202" s="353" t="s">
        <v>599</v>
      </c>
      <c r="J202" s="353" t="s">
        <v>600</v>
      </c>
      <c r="K202" s="54" t="s">
        <v>635</v>
      </c>
      <c r="L202" s="353"/>
      <c r="M202" s="353" t="s">
        <v>614</v>
      </c>
      <c r="N202" s="156" t="s">
        <v>511</v>
      </c>
      <c r="O202" s="156" t="s">
        <v>511</v>
      </c>
      <c r="P202" s="156">
        <v>4592810.5199999996</v>
      </c>
      <c r="Q202" s="156">
        <v>5124772</v>
      </c>
      <c r="R202" s="156">
        <v>5124772</v>
      </c>
      <c r="S202" s="156">
        <v>5124772</v>
      </c>
    </row>
    <row r="203" spans="1:19" ht="105" x14ac:dyDescent="0.25">
      <c r="A203" s="420"/>
      <c r="B203" s="71"/>
      <c r="C203" s="420"/>
      <c r="D203" s="422"/>
      <c r="E203" s="353" t="s">
        <v>660</v>
      </c>
      <c r="F203" s="353" t="s">
        <v>557</v>
      </c>
      <c r="G203" s="310" t="s">
        <v>661</v>
      </c>
      <c r="H203" s="306"/>
      <c r="I203" s="306"/>
      <c r="J203" s="306"/>
      <c r="K203" s="54"/>
      <c r="L203" s="306"/>
      <c r="M203" s="306"/>
      <c r="N203" s="299"/>
      <c r="O203" s="299"/>
      <c r="P203" s="299"/>
      <c r="Q203" s="299"/>
      <c r="R203" s="299"/>
      <c r="S203" s="299"/>
    </row>
    <row r="204" spans="1:19" ht="409.5" customHeight="1" x14ac:dyDescent="0.25">
      <c r="A204" s="419">
        <v>10644</v>
      </c>
      <c r="B204" s="425" t="s">
        <v>583</v>
      </c>
      <c r="C204" s="419">
        <v>922</v>
      </c>
      <c r="D204" s="421" t="s">
        <v>95</v>
      </c>
      <c r="E204" s="352" t="s">
        <v>19</v>
      </c>
      <c r="F204" s="352" t="s">
        <v>637</v>
      </c>
      <c r="G204" s="8" t="s">
        <v>685</v>
      </c>
      <c r="H204" s="9" t="s">
        <v>97</v>
      </c>
      <c r="I204" s="9" t="s">
        <v>98</v>
      </c>
      <c r="J204" s="9" t="s">
        <v>99</v>
      </c>
      <c r="K204" s="54" t="s">
        <v>635</v>
      </c>
      <c r="L204" s="353"/>
      <c r="M204" s="353" t="s">
        <v>652</v>
      </c>
      <c r="N204" s="453" t="s">
        <v>511</v>
      </c>
      <c r="O204" s="453" t="s">
        <v>511</v>
      </c>
      <c r="P204" s="453">
        <v>203000</v>
      </c>
      <c r="Q204" s="453">
        <v>203000</v>
      </c>
      <c r="R204" s="453">
        <v>203000</v>
      </c>
      <c r="S204" s="453">
        <v>203000</v>
      </c>
    </row>
    <row r="205" spans="1:19" ht="409.5" customHeight="1" x14ac:dyDescent="0.25">
      <c r="A205" s="420"/>
      <c r="B205" s="443"/>
      <c r="C205" s="420"/>
      <c r="D205" s="422"/>
      <c r="E205" s="353" t="s">
        <v>660</v>
      </c>
      <c r="F205" s="353" t="s">
        <v>557</v>
      </c>
      <c r="G205" s="310" t="s">
        <v>661</v>
      </c>
      <c r="H205" s="353" t="s">
        <v>598</v>
      </c>
      <c r="I205" s="353" t="s">
        <v>599</v>
      </c>
      <c r="J205" s="353" t="s">
        <v>600</v>
      </c>
      <c r="K205" s="54" t="s">
        <v>100</v>
      </c>
      <c r="L205" s="9"/>
      <c r="M205" s="9" t="s">
        <v>101</v>
      </c>
      <c r="N205" s="461"/>
      <c r="O205" s="461"/>
      <c r="P205" s="461"/>
      <c r="Q205" s="461"/>
      <c r="R205" s="461"/>
      <c r="S205" s="461"/>
    </row>
    <row r="206" spans="1:19" ht="96.75" customHeight="1" x14ac:dyDescent="0.25">
      <c r="A206" s="258">
        <v>10661</v>
      </c>
      <c r="B206" s="259" t="s">
        <v>469</v>
      </c>
      <c r="C206" s="258">
        <v>922</v>
      </c>
      <c r="D206" s="260" t="s">
        <v>468</v>
      </c>
      <c r="E206" s="352" t="s">
        <v>19</v>
      </c>
      <c r="F206" s="352" t="s">
        <v>601</v>
      </c>
      <c r="G206" s="351" t="s">
        <v>641</v>
      </c>
      <c r="H206" s="353" t="s">
        <v>598</v>
      </c>
      <c r="I206" s="353" t="s">
        <v>599</v>
      </c>
      <c r="J206" s="353" t="s">
        <v>600</v>
      </c>
      <c r="K206" s="54"/>
      <c r="L206" s="9"/>
      <c r="M206" s="9"/>
      <c r="N206" s="257"/>
      <c r="O206" s="257"/>
      <c r="P206" s="257">
        <v>12655855.859999999</v>
      </c>
      <c r="Q206" s="257"/>
      <c r="R206" s="257"/>
      <c r="S206" s="257"/>
    </row>
    <row r="207" spans="1:19" s="19" customFormat="1" ht="114" x14ac:dyDescent="0.2">
      <c r="A207" s="63">
        <v>10700</v>
      </c>
      <c r="B207" s="285" t="s">
        <v>561</v>
      </c>
      <c r="C207" s="7"/>
      <c r="D207" s="7"/>
      <c r="E207" s="7"/>
      <c r="F207" s="7"/>
      <c r="G207" s="7"/>
      <c r="H207" s="7"/>
      <c r="I207" s="7"/>
      <c r="J207" s="7"/>
      <c r="K207" s="173"/>
      <c r="L207" s="7"/>
      <c r="M207" s="7"/>
      <c r="N207" s="37" t="str">
        <f t="shared" ref="N207:S207" si="9">N208</f>
        <v>х</v>
      </c>
      <c r="O207" s="37" t="s">
        <v>511</v>
      </c>
      <c r="P207" s="37">
        <f t="shared" si="9"/>
        <v>30550058.399999999</v>
      </c>
      <c r="Q207" s="37">
        <f t="shared" si="9"/>
        <v>28132803</v>
      </c>
      <c r="R207" s="37">
        <f t="shared" si="9"/>
        <v>28132803</v>
      </c>
      <c r="S207" s="37">
        <f t="shared" si="9"/>
        <v>28132803</v>
      </c>
    </row>
    <row r="208" spans="1:19" ht="105" x14ac:dyDescent="0.25">
      <c r="A208" s="423" t="s">
        <v>562</v>
      </c>
      <c r="B208" s="425" t="s">
        <v>389</v>
      </c>
      <c r="C208" s="427">
        <v>922</v>
      </c>
      <c r="D208" s="421" t="s">
        <v>31</v>
      </c>
      <c r="E208" s="366" t="s">
        <v>19</v>
      </c>
      <c r="F208" s="366" t="s">
        <v>656</v>
      </c>
      <c r="G208" s="8" t="s">
        <v>685</v>
      </c>
      <c r="H208" s="366" t="s">
        <v>22</v>
      </c>
      <c r="I208" s="375" t="s">
        <v>39</v>
      </c>
      <c r="J208" s="368" t="s">
        <v>24</v>
      </c>
      <c r="K208" s="377" t="s">
        <v>635</v>
      </c>
      <c r="L208" s="353"/>
      <c r="M208" s="353" t="s">
        <v>652</v>
      </c>
      <c r="N208" s="464" t="s">
        <v>511</v>
      </c>
      <c r="O208" s="464" t="s">
        <v>511</v>
      </c>
      <c r="P208" s="464">
        <f>27320261.88+3229796.52</f>
        <v>30550058.399999999</v>
      </c>
      <c r="Q208" s="469">
        <f>24872803+3260000</f>
        <v>28132803</v>
      </c>
      <c r="R208" s="464">
        <f>3260000+24872803</f>
        <v>28132803</v>
      </c>
      <c r="S208" s="464">
        <v>28132803</v>
      </c>
    </row>
    <row r="209" spans="1:19" ht="105" x14ac:dyDescent="0.25">
      <c r="A209" s="448"/>
      <c r="B209" s="426"/>
      <c r="C209" s="444"/>
      <c r="D209" s="445"/>
      <c r="E209" s="353" t="s">
        <v>660</v>
      </c>
      <c r="F209" s="353" t="s">
        <v>557</v>
      </c>
      <c r="G209" s="310" t="s">
        <v>661</v>
      </c>
      <c r="H209" s="353"/>
      <c r="I209" s="10"/>
      <c r="J209" s="311"/>
      <c r="K209" s="54" t="s">
        <v>90</v>
      </c>
      <c r="L209" s="353"/>
      <c r="M209" s="353" t="s">
        <v>91</v>
      </c>
      <c r="N209" s="465"/>
      <c r="O209" s="465"/>
      <c r="P209" s="465"/>
      <c r="Q209" s="470"/>
      <c r="R209" s="465"/>
      <c r="S209" s="465"/>
    </row>
    <row r="210" spans="1:19" ht="229.5" customHeight="1" x14ac:dyDescent="0.25">
      <c r="A210" s="424"/>
      <c r="B210" s="426"/>
      <c r="C210" s="444"/>
      <c r="D210" s="445"/>
      <c r="E210" s="8" t="s">
        <v>20</v>
      </c>
      <c r="F210" s="6" t="s">
        <v>39</v>
      </c>
      <c r="G210" s="8" t="s">
        <v>21</v>
      </c>
      <c r="H210" s="9" t="s">
        <v>25</v>
      </c>
      <c r="I210" s="10" t="s">
        <v>39</v>
      </c>
      <c r="J210" s="9" t="s">
        <v>26</v>
      </c>
      <c r="K210" s="54" t="s">
        <v>634</v>
      </c>
      <c r="L210" s="353"/>
      <c r="M210" s="353" t="s">
        <v>614</v>
      </c>
      <c r="N210" s="465"/>
      <c r="O210" s="465"/>
      <c r="P210" s="468"/>
      <c r="Q210" s="471"/>
      <c r="R210" s="465"/>
      <c r="S210" s="465"/>
    </row>
    <row r="211" spans="1:19" s="19" customFormat="1" ht="42.75" x14ac:dyDescent="0.2">
      <c r="A211" s="14">
        <v>11300</v>
      </c>
      <c r="B211" s="15" t="s">
        <v>391</v>
      </c>
      <c r="C211" s="14"/>
      <c r="D211" s="22"/>
      <c r="E211" s="15"/>
      <c r="F211" s="15"/>
      <c r="G211" s="15"/>
      <c r="H211" s="15"/>
      <c r="I211" s="15"/>
      <c r="J211" s="15"/>
      <c r="K211" s="174"/>
      <c r="L211" s="15"/>
      <c r="M211" s="15"/>
      <c r="N211" s="155" t="str">
        <f t="shared" ref="N211:S211" si="10">N212</f>
        <v>х</v>
      </c>
      <c r="O211" s="155" t="str">
        <f t="shared" si="10"/>
        <v>х</v>
      </c>
      <c r="P211" s="155">
        <f>P212</f>
        <v>144507400</v>
      </c>
      <c r="Q211" s="155">
        <f t="shared" si="10"/>
        <v>137757200</v>
      </c>
      <c r="R211" s="155">
        <f t="shared" si="10"/>
        <v>129879400</v>
      </c>
      <c r="S211" s="155">
        <f t="shared" si="10"/>
        <v>129452900</v>
      </c>
    </row>
    <row r="212" spans="1:19" ht="239.25" customHeight="1" x14ac:dyDescent="0.25">
      <c r="A212" s="419">
        <v>11328</v>
      </c>
      <c r="B212" s="425" t="s">
        <v>294</v>
      </c>
      <c r="C212" s="419">
        <v>922</v>
      </c>
      <c r="D212" s="421" t="s">
        <v>102</v>
      </c>
      <c r="E212" s="9" t="s">
        <v>436</v>
      </c>
      <c r="F212" s="9" t="s">
        <v>444</v>
      </c>
      <c r="G212" s="9" t="s">
        <v>439</v>
      </c>
      <c r="H212" s="9" t="s">
        <v>103</v>
      </c>
      <c r="I212" s="9" t="s">
        <v>39</v>
      </c>
      <c r="J212" s="9" t="s">
        <v>104</v>
      </c>
      <c r="K212" s="54" t="s">
        <v>640</v>
      </c>
      <c r="L212" s="9"/>
      <c r="M212" s="9" t="s">
        <v>639</v>
      </c>
      <c r="N212" s="453" t="s">
        <v>511</v>
      </c>
      <c r="O212" s="453" t="s">
        <v>511</v>
      </c>
      <c r="P212" s="453">
        <f>2822000+141685400</f>
        <v>144507400</v>
      </c>
      <c r="Q212" s="453">
        <f>134938500+2818700</f>
        <v>137757200</v>
      </c>
      <c r="R212" s="453">
        <f>2818700+127060700</f>
        <v>129879400</v>
      </c>
      <c r="S212" s="453">
        <v>129452900</v>
      </c>
    </row>
    <row r="213" spans="1:19" ht="45" x14ac:dyDescent="0.25">
      <c r="A213" s="420"/>
      <c r="B213" s="443"/>
      <c r="C213" s="420"/>
      <c r="D213" s="422"/>
      <c r="E213" s="240"/>
      <c r="F213" s="9"/>
      <c r="G213" s="9"/>
      <c r="H213" s="9" t="s">
        <v>105</v>
      </c>
      <c r="I213" s="9" t="s">
        <v>106</v>
      </c>
      <c r="J213" s="9" t="s">
        <v>107</v>
      </c>
      <c r="K213" s="54"/>
      <c r="L213" s="9"/>
      <c r="M213" s="9"/>
      <c r="N213" s="461"/>
      <c r="O213" s="461"/>
      <c r="P213" s="461"/>
      <c r="Q213" s="461"/>
      <c r="R213" s="461"/>
      <c r="S213" s="461"/>
    </row>
    <row r="214" spans="1:19" s="19" customFormat="1" ht="28.5" x14ac:dyDescent="0.2">
      <c r="A214" s="29"/>
      <c r="B214" s="28" t="s">
        <v>509</v>
      </c>
      <c r="C214" s="29">
        <v>923</v>
      </c>
      <c r="D214" s="30"/>
      <c r="E214" s="28"/>
      <c r="F214" s="28"/>
      <c r="G214" s="28"/>
      <c r="H214" s="28"/>
      <c r="I214" s="28"/>
      <c r="J214" s="28"/>
      <c r="K214" s="175"/>
      <c r="L214" s="28"/>
      <c r="M214" s="28"/>
      <c r="N214" s="161" t="s">
        <v>510</v>
      </c>
      <c r="O214" s="161" t="s">
        <v>510</v>
      </c>
      <c r="P214" s="161">
        <f>P215+P218</f>
        <v>65248126</v>
      </c>
      <c r="Q214" s="161">
        <f>Q215+Q218</f>
        <v>43852608</v>
      </c>
      <c r="R214" s="161">
        <f>R215+R218</f>
        <v>43852608</v>
      </c>
      <c r="S214" s="161">
        <f>S215+S218</f>
        <v>43852608</v>
      </c>
    </row>
    <row r="215" spans="1:19" s="19" customFormat="1" ht="57" x14ac:dyDescent="0.2">
      <c r="A215" s="79">
        <v>10600</v>
      </c>
      <c r="B215" s="83" t="s">
        <v>596</v>
      </c>
      <c r="C215" s="14"/>
      <c r="D215" s="22"/>
      <c r="E215" s="15"/>
      <c r="F215" s="15"/>
      <c r="G215" s="15"/>
      <c r="H215" s="15"/>
      <c r="I215" s="15"/>
      <c r="J215" s="15"/>
      <c r="K215" s="174"/>
      <c r="L215" s="15"/>
      <c r="M215" s="15"/>
      <c r="N215" s="155" t="str">
        <f t="shared" ref="N215:S215" si="11">N216</f>
        <v>Х</v>
      </c>
      <c r="O215" s="155" t="str">
        <f t="shared" si="11"/>
        <v>Х</v>
      </c>
      <c r="P215" s="155">
        <f t="shared" si="11"/>
        <v>60000</v>
      </c>
      <c r="Q215" s="155">
        <f t="shared" si="11"/>
        <v>60000</v>
      </c>
      <c r="R215" s="155">
        <f t="shared" si="11"/>
        <v>60000</v>
      </c>
      <c r="S215" s="155">
        <f t="shared" si="11"/>
        <v>60000</v>
      </c>
    </row>
    <row r="216" spans="1:19" ht="135" customHeight="1" x14ac:dyDescent="0.25">
      <c r="A216" s="419">
        <v>10608</v>
      </c>
      <c r="B216" s="425" t="s">
        <v>558</v>
      </c>
      <c r="C216" s="419">
        <v>923</v>
      </c>
      <c r="D216" s="421" t="s">
        <v>92</v>
      </c>
      <c r="E216" s="9" t="s">
        <v>19</v>
      </c>
      <c r="F216" s="9" t="s">
        <v>93</v>
      </c>
      <c r="G216" s="8" t="s">
        <v>685</v>
      </c>
      <c r="H216" s="9"/>
      <c r="I216" s="9"/>
      <c r="J216" s="9"/>
      <c r="K216" s="377" t="s">
        <v>635</v>
      </c>
      <c r="L216" s="353"/>
      <c r="M216" s="353" t="s">
        <v>652</v>
      </c>
      <c r="N216" s="156" t="s">
        <v>510</v>
      </c>
      <c r="O216" s="156" t="s">
        <v>510</v>
      </c>
      <c r="P216" s="156">
        <v>60000</v>
      </c>
      <c r="Q216" s="156">
        <v>60000</v>
      </c>
      <c r="R216" s="156">
        <v>60000</v>
      </c>
      <c r="S216" s="156">
        <v>60000</v>
      </c>
    </row>
    <row r="217" spans="1:19" ht="105" x14ac:dyDescent="0.25">
      <c r="A217" s="420"/>
      <c r="B217" s="443"/>
      <c r="C217" s="420"/>
      <c r="D217" s="422"/>
      <c r="E217" s="353" t="s">
        <v>660</v>
      </c>
      <c r="F217" s="353" t="s">
        <v>557</v>
      </c>
      <c r="G217" s="310" t="s">
        <v>661</v>
      </c>
      <c r="H217" s="88"/>
      <c r="I217" s="304"/>
      <c r="J217" s="304"/>
      <c r="K217" s="54"/>
      <c r="L217" s="306"/>
      <c r="M217" s="306"/>
      <c r="N217" s="300"/>
      <c r="O217" s="300"/>
      <c r="P217" s="300"/>
      <c r="Q217" s="300"/>
      <c r="R217" s="300"/>
      <c r="S217" s="300"/>
    </row>
    <row r="218" spans="1:19" s="19" customFormat="1" ht="117" customHeight="1" x14ac:dyDescent="0.2">
      <c r="A218" s="63">
        <v>10700</v>
      </c>
      <c r="B218" s="285" t="s">
        <v>561</v>
      </c>
      <c r="C218" s="84"/>
      <c r="D218" s="85"/>
      <c r="E218" s="86"/>
      <c r="F218" s="86"/>
      <c r="G218" s="86"/>
      <c r="H218" s="87"/>
      <c r="I218" s="86"/>
      <c r="J218" s="86"/>
      <c r="K218" s="174"/>
      <c r="L218" s="15"/>
      <c r="M218" s="15"/>
      <c r="N218" s="162" t="s">
        <v>510</v>
      </c>
      <c r="O218" s="162" t="s">
        <v>510</v>
      </c>
      <c r="P218" s="162">
        <f>P219+P223</f>
        <v>65188126</v>
      </c>
      <c r="Q218" s="162">
        <f>Q219+Q223</f>
        <v>43792608</v>
      </c>
      <c r="R218" s="162">
        <f>R219+R223</f>
        <v>43792608</v>
      </c>
      <c r="S218" s="162">
        <f>S219+S223</f>
        <v>43792608</v>
      </c>
    </row>
    <row r="219" spans="1:19" ht="105" x14ac:dyDescent="0.25">
      <c r="A219" s="423" t="s">
        <v>562</v>
      </c>
      <c r="B219" s="425" t="s">
        <v>393</v>
      </c>
      <c r="C219" s="427">
        <v>923</v>
      </c>
      <c r="D219" s="421" t="s">
        <v>110</v>
      </c>
      <c r="E219" s="425" t="s">
        <v>19</v>
      </c>
      <c r="F219" s="425" t="s">
        <v>655</v>
      </c>
      <c r="G219" s="419" t="s">
        <v>685</v>
      </c>
      <c r="H219" s="425" t="s">
        <v>22</v>
      </c>
      <c r="I219" s="492" t="s">
        <v>39</v>
      </c>
      <c r="J219" s="419" t="s">
        <v>24</v>
      </c>
      <c r="K219" s="377" t="s">
        <v>635</v>
      </c>
      <c r="L219" s="353"/>
      <c r="M219" s="353" t="s">
        <v>652</v>
      </c>
      <c r="N219" s="453" t="s">
        <v>510</v>
      </c>
      <c r="O219" s="453" t="s">
        <v>510</v>
      </c>
      <c r="P219" s="453">
        <f>63603149+1000000+540000+23000</f>
        <v>65166149</v>
      </c>
      <c r="Q219" s="453">
        <v>43772608</v>
      </c>
      <c r="R219" s="453">
        <v>43782608</v>
      </c>
      <c r="S219" s="453">
        <v>43782608</v>
      </c>
    </row>
    <row r="220" spans="1:19" ht="90" x14ac:dyDescent="0.25">
      <c r="A220" s="448"/>
      <c r="B220" s="426"/>
      <c r="C220" s="444"/>
      <c r="D220" s="445"/>
      <c r="E220" s="443"/>
      <c r="F220" s="443"/>
      <c r="G220" s="420"/>
      <c r="H220" s="443"/>
      <c r="I220" s="493"/>
      <c r="J220" s="420"/>
      <c r="K220" s="54" t="s">
        <v>651</v>
      </c>
      <c r="L220" s="9"/>
      <c r="M220" s="9" t="s">
        <v>652</v>
      </c>
      <c r="N220" s="454"/>
      <c r="O220" s="454"/>
      <c r="P220" s="454"/>
      <c r="Q220" s="454"/>
      <c r="R220" s="454"/>
      <c r="S220" s="454"/>
    </row>
    <row r="221" spans="1:19" ht="99.75" customHeight="1" x14ac:dyDescent="0.25">
      <c r="A221" s="448"/>
      <c r="B221" s="426"/>
      <c r="C221" s="444"/>
      <c r="D221" s="445"/>
      <c r="E221" s="95" t="s">
        <v>20</v>
      </c>
      <c r="F221" s="96" t="s">
        <v>39</v>
      </c>
      <c r="G221" s="95" t="s">
        <v>21</v>
      </c>
      <c r="H221" s="425" t="s">
        <v>25</v>
      </c>
      <c r="I221" s="124" t="s">
        <v>39</v>
      </c>
      <c r="J221" s="121" t="s">
        <v>26</v>
      </c>
      <c r="K221" s="54" t="s">
        <v>423</v>
      </c>
      <c r="L221" s="9"/>
      <c r="M221" s="9" t="s">
        <v>424</v>
      </c>
      <c r="N221" s="454"/>
      <c r="O221" s="454"/>
      <c r="P221" s="454"/>
      <c r="Q221" s="454"/>
      <c r="R221" s="454"/>
      <c r="S221" s="454"/>
    </row>
    <row r="222" spans="1:19" ht="133.5" customHeight="1" x14ac:dyDescent="0.25">
      <c r="A222" s="214"/>
      <c r="B222" s="211"/>
      <c r="C222" s="215"/>
      <c r="D222" s="210"/>
      <c r="E222" s="353" t="s">
        <v>660</v>
      </c>
      <c r="F222" s="353" t="s">
        <v>557</v>
      </c>
      <c r="G222" s="310" t="s">
        <v>661</v>
      </c>
      <c r="H222" s="475"/>
      <c r="I222" s="212"/>
      <c r="J222" s="208"/>
      <c r="K222" s="54"/>
      <c r="L222" s="9"/>
      <c r="M222" s="9"/>
      <c r="N222" s="206"/>
      <c r="O222" s="206"/>
      <c r="P222" s="206"/>
      <c r="Q222" s="206"/>
      <c r="R222" s="206"/>
      <c r="S222" s="206"/>
    </row>
    <row r="223" spans="1:19" ht="121.5" customHeight="1" x14ac:dyDescent="0.25">
      <c r="A223" s="187">
        <v>10704</v>
      </c>
      <c r="B223" s="185" t="s">
        <v>394</v>
      </c>
      <c r="C223" s="446">
        <v>923</v>
      </c>
      <c r="D223" s="421" t="s">
        <v>305</v>
      </c>
      <c r="E223" s="213" t="s">
        <v>19</v>
      </c>
      <c r="F223" s="213" t="s">
        <v>111</v>
      </c>
      <c r="G223" s="8" t="s">
        <v>685</v>
      </c>
      <c r="H223" s="419"/>
      <c r="I223" s="427"/>
      <c r="J223" s="419"/>
      <c r="K223" s="377" t="s">
        <v>635</v>
      </c>
      <c r="L223" s="353"/>
      <c r="M223" s="353" t="s">
        <v>652</v>
      </c>
      <c r="N223" s="453" t="s">
        <v>510</v>
      </c>
      <c r="O223" s="453" t="s">
        <v>510</v>
      </c>
      <c r="P223" s="453">
        <v>21977</v>
      </c>
      <c r="Q223" s="453">
        <v>20000</v>
      </c>
      <c r="R223" s="453">
        <v>10000</v>
      </c>
      <c r="S223" s="453">
        <v>10000</v>
      </c>
    </row>
    <row r="224" spans="1:19" ht="105" x14ac:dyDescent="0.25">
      <c r="A224" s="101"/>
      <c r="B224" s="102"/>
      <c r="C224" s="420"/>
      <c r="D224" s="422"/>
      <c r="E224" s="353" t="s">
        <v>660</v>
      </c>
      <c r="F224" s="353" t="s">
        <v>557</v>
      </c>
      <c r="G224" s="310" t="s">
        <v>661</v>
      </c>
      <c r="H224" s="420"/>
      <c r="I224" s="428"/>
      <c r="J224" s="420"/>
      <c r="K224" s="54" t="s">
        <v>651</v>
      </c>
      <c r="L224" s="353"/>
      <c r="M224" s="353" t="s">
        <v>652</v>
      </c>
      <c r="N224" s="461"/>
      <c r="O224" s="461"/>
      <c r="P224" s="461"/>
      <c r="Q224" s="461"/>
      <c r="R224" s="461"/>
      <c r="S224" s="461"/>
    </row>
    <row r="225" spans="1:19" s="19" customFormat="1" ht="57" x14ac:dyDescent="0.2">
      <c r="A225" s="29"/>
      <c r="B225" s="28" t="s">
        <v>512</v>
      </c>
      <c r="C225" s="29">
        <v>924</v>
      </c>
      <c r="D225" s="30"/>
      <c r="E225" s="28"/>
      <c r="F225" s="28"/>
      <c r="G225" s="28"/>
      <c r="H225" s="28"/>
      <c r="I225" s="28"/>
      <c r="J225" s="28"/>
      <c r="K225" s="175"/>
      <c r="L225" s="28"/>
      <c r="M225" s="28"/>
      <c r="N225" s="161" t="s">
        <v>511</v>
      </c>
      <c r="O225" s="161" t="s">
        <v>511</v>
      </c>
      <c r="P225" s="161">
        <f>P226</f>
        <v>62535526.740000002</v>
      </c>
      <c r="Q225" s="161">
        <f>Q226</f>
        <v>57505461</v>
      </c>
      <c r="R225" s="161">
        <f>R226</f>
        <v>57505461</v>
      </c>
      <c r="S225" s="161">
        <f>S226</f>
        <v>57505461</v>
      </c>
    </row>
    <row r="226" spans="1:19" s="19" customFormat="1" ht="57" x14ac:dyDescent="0.2">
      <c r="A226" s="79">
        <v>10600</v>
      </c>
      <c r="B226" s="83" t="s">
        <v>596</v>
      </c>
      <c r="C226" s="14">
        <v>924</v>
      </c>
      <c r="D226" s="22"/>
      <c r="E226" s="15"/>
      <c r="F226" s="15"/>
      <c r="G226" s="15"/>
      <c r="H226" s="15"/>
      <c r="I226" s="15"/>
      <c r="J226" s="15"/>
      <c r="K226" s="174"/>
      <c r="L226" s="15"/>
      <c r="M226" s="15"/>
      <c r="N226" s="155" t="s">
        <v>511</v>
      </c>
      <c r="O226" s="155" t="s">
        <v>511</v>
      </c>
      <c r="P226" s="155">
        <f>P227+P233</f>
        <v>62535526.740000002</v>
      </c>
      <c r="Q226" s="155">
        <f>Q227+Q233</f>
        <v>57505461</v>
      </c>
      <c r="R226" s="155">
        <f>R227+R233</f>
        <v>57505461</v>
      </c>
      <c r="S226" s="155">
        <f>S227+S233</f>
        <v>57505461</v>
      </c>
    </row>
    <row r="227" spans="1:19" ht="165" x14ac:dyDescent="0.25">
      <c r="A227" s="419">
        <v>10617</v>
      </c>
      <c r="B227" s="425" t="s">
        <v>559</v>
      </c>
      <c r="C227" s="419">
        <v>924</v>
      </c>
      <c r="D227" s="421" t="s">
        <v>467</v>
      </c>
      <c r="E227" s="9" t="s">
        <v>114</v>
      </c>
      <c r="F227" s="9" t="s">
        <v>115</v>
      </c>
      <c r="G227" s="9" t="s">
        <v>116</v>
      </c>
      <c r="H227" s="9" t="s">
        <v>117</v>
      </c>
      <c r="I227" s="9" t="s">
        <v>37</v>
      </c>
      <c r="J227" s="9" t="s">
        <v>118</v>
      </c>
      <c r="K227" s="54" t="s">
        <v>425</v>
      </c>
      <c r="L227" s="9"/>
      <c r="M227" s="9" t="s">
        <v>426</v>
      </c>
      <c r="N227" s="453" t="s">
        <v>511</v>
      </c>
      <c r="O227" s="453" t="s">
        <v>511</v>
      </c>
      <c r="P227" s="453">
        <f>62535526.74-P233</f>
        <v>62316913</v>
      </c>
      <c r="Q227" s="453">
        <f>57505461-Q233</f>
        <v>57366961</v>
      </c>
      <c r="R227" s="453">
        <f>57505461-R233</f>
        <v>57366961</v>
      </c>
      <c r="S227" s="453">
        <v>57366961</v>
      </c>
    </row>
    <row r="228" spans="1:19" ht="135" customHeight="1" x14ac:dyDescent="0.25">
      <c r="A228" s="429"/>
      <c r="B228" s="426"/>
      <c r="C228" s="429"/>
      <c r="D228" s="445"/>
      <c r="E228" s="306" t="s">
        <v>660</v>
      </c>
      <c r="F228" s="306" t="s">
        <v>557</v>
      </c>
      <c r="G228" s="310" t="s">
        <v>661</v>
      </c>
      <c r="H228" s="9"/>
      <c r="I228" s="9"/>
      <c r="J228" s="9"/>
      <c r="K228" s="54" t="s">
        <v>687</v>
      </c>
      <c r="L228" s="9"/>
      <c r="M228" s="16" t="s">
        <v>688</v>
      </c>
      <c r="N228" s="454"/>
      <c r="O228" s="454"/>
      <c r="P228" s="454"/>
      <c r="Q228" s="454"/>
      <c r="R228" s="454"/>
      <c r="S228" s="454"/>
    </row>
    <row r="229" spans="1:19" ht="135" x14ac:dyDescent="0.25">
      <c r="A229" s="429"/>
      <c r="B229" s="426"/>
      <c r="C229" s="429"/>
      <c r="D229" s="445"/>
      <c r="E229" s="9"/>
      <c r="F229" s="9"/>
      <c r="G229" s="9"/>
      <c r="H229" s="9" t="s">
        <v>119</v>
      </c>
      <c r="I229" s="9" t="s">
        <v>120</v>
      </c>
      <c r="J229" s="9" t="s">
        <v>121</v>
      </c>
      <c r="K229" s="54" t="s">
        <v>377</v>
      </c>
      <c r="L229" s="9"/>
      <c r="M229" s="16" t="s">
        <v>378</v>
      </c>
      <c r="N229" s="454"/>
      <c r="O229" s="454"/>
      <c r="P229" s="454"/>
      <c r="Q229" s="454"/>
      <c r="R229" s="454"/>
      <c r="S229" s="454"/>
    </row>
    <row r="230" spans="1:19" ht="105" x14ac:dyDescent="0.25">
      <c r="A230" s="275"/>
      <c r="B230" s="276"/>
      <c r="C230" s="275"/>
      <c r="D230" s="403"/>
      <c r="E230" s="397"/>
      <c r="F230" s="397"/>
      <c r="G230" s="397"/>
      <c r="H230" s="397"/>
      <c r="I230" s="397"/>
      <c r="J230" s="397"/>
      <c r="K230" s="182" t="s">
        <v>476</v>
      </c>
      <c r="L230" s="9"/>
      <c r="M230" s="16" t="s">
        <v>477</v>
      </c>
      <c r="N230" s="273"/>
      <c r="O230" s="273"/>
      <c r="P230" s="273"/>
      <c r="Q230" s="273"/>
      <c r="R230" s="273"/>
      <c r="S230" s="273"/>
    </row>
    <row r="231" spans="1:19" ht="120" x14ac:dyDescent="0.25">
      <c r="A231" s="399"/>
      <c r="B231" s="398"/>
      <c r="C231" s="399"/>
      <c r="D231" s="403"/>
      <c r="E231" s="398"/>
      <c r="F231" s="398"/>
      <c r="G231" s="398"/>
      <c r="H231" s="398"/>
      <c r="I231" s="398"/>
      <c r="J231" s="398"/>
      <c r="K231" s="404" t="s">
        <v>689</v>
      </c>
      <c r="L231" s="353"/>
      <c r="M231" s="16" t="s">
        <v>690</v>
      </c>
      <c r="N231" s="401"/>
      <c r="O231" s="401"/>
      <c r="P231" s="401"/>
      <c r="Q231" s="401"/>
      <c r="R231" s="401"/>
      <c r="S231" s="401"/>
    </row>
    <row r="232" spans="1:19" ht="105" x14ac:dyDescent="0.25">
      <c r="A232" s="399"/>
      <c r="B232" s="398"/>
      <c r="C232" s="399"/>
      <c r="D232" s="403"/>
      <c r="E232" s="400"/>
      <c r="F232" s="400"/>
      <c r="G232" s="400"/>
      <c r="H232" s="400"/>
      <c r="I232" s="400"/>
      <c r="J232" s="400"/>
      <c r="K232" s="404" t="s">
        <v>692</v>
      </c>
      <c r="L232" s="353"/>
      <c r="M232" s="16" t="s">
        <v>693</v>
      </c>
      <c r="N232" s="401"/>
      <c r="O232" s="401"/>
      <c r="P232" s="401"/>
      <c r="Q232" s="401"/>
      <c r="R232" s="401"/>
      <c r="S232" s="401"/>
    </row>
    <row r="233" spans="1:19" ht="105" x14ac:dyDescent="0.25">
      <c r="A233" s="419">
        <v>10620</v>
      </c>
      <c r="B233" s="425" t="s">
        <v>560</v>
      </c>
      <c r="C233" s="419">
        <v>924</v>
      </c>
      <c r="D233" s="421" t="s">
        <v>430</v>
      </c>
      <c r="E233" s="400" t="s">
        <v>123</v>
      </c>
      <c r="F233" s="400" t="s">
        <v>126</v>
      </c>
      <c r="G233" s="400" t="s">
        <v>124</v>
      </c>
      <c r="H233" s="429"/>
      <c r="I233" s="429"/>
      <c r="J233" s="429"/>
      <c r="K233" s="377" t="s">
        <v>635</v>
      </c>
      <c r="L233" s="353"/>
      <c r="M233" s="353" t="s">
        <v>691</v>
      </c>
      <c r="N233" s="453" t="s">
        <v>511</v>
      </c>
      <c r="O233" s="453" t="s">
        <v>511</v>
      </c>
      <c r="P233" s="453">
        <v>218613.74</v>
      </c>
      <c r="Q233" s="453">
        <v>138500</v>
      </c>
      <c r="R233" s="453">
        <v>138500</v>
      </c>
      <c r="S233" s="453">
        <v>138500</v>
      </c>
    </row>
    <row r="234" spans="1:19" ht="120" x14ac:dyDescent="0.25">
      <c r="A234" s="429"/>
      <c r="B234" s="426"/>
      <c r="C234" s="429"/>
      <c r="D234" s="445"/>
      <c r="E234" s="9" t="s">
        <v>19</v>
      </c>
      <c r="F234" s="9" t="s">
        <v>125</v>
      </c>
      <c r="G234" s="8" t="s">
        <v>685</v>
      </c>
      <c r="H234" s="429"/>
      <c r="I234" s="429"/>
      <c r="J234" s="429"/>
      <c r="K234" s="54" t="s">
        <v>352</v>
      </c>
      <c r="L234" s="9"/>
      <c r="M234" s="23" t="s">
        <v>353</v>
      </c>
      <c r="N234" s="454"/>
      <c r="O234" s="454"/>
      <c r="P234" s="454"/>
      <c r="Q234" s="454"/>
      <c r="R234" s="454"/>
      <c r="S234" s="454"/>
    </row>
    <row r="235" spans="1:19" ht="105" x14ac:dyDescent="0.25">
      <c r="A235" s="91"/>
      <c r="B235" s="92"/>
      <c r="C235" s="91"/>
      <c r="D235" s="93"/>
      <c r="E235" s="353" t="s">
        <v>660</v>
      </c>
      <c r="F235" s="353" t="s">
        <v>557</v>
      </c>
      <c r="G235" s="310" t="s">
        <v>661</v>
      </c>
      <c r="H235" s="91"/>
      <c r="I235" s="91"/>
      <c r="J235" s="91"/>
      <c r="K235" s="54" t="s">
        <v>322</v>
      </c>
      <c r="L235" s="9"/>
      <c r="M235" s="9" t="s">
        <v>323</v>
      </c>
      <c r="N235" s="153"/>
      <c r="O235" s="153"/>
      <c r="P235" s="153"/>
      <c r="Q235" s="153"/>
      <c r="R235" s="153"/>
      <c r="S235" s="153"/>
    </row>
    <row r="236" spans="1:19" ht="120" x14ac:dyDescent="0.25">
      <c r="A236" s="231"/>
      <c r="B236" s="232"/>
      <c r="C236" s="231"/>
      <c r="D236" s="233"/>
      <c r="E236" s="9"/>
      <c r="F236" s="9"/>
      <c r="G236" s="9"/>
      <c r="H236" s="231"/>
      <c r="I236" s="231"/>
      <c r="J236" s="231"/>
      <c r="K236" s="54" t="s">
        <v>427</v>
      </c>
      <c r="L236" s="9"/>
      <c r="M236" s="16" t="s">
        <v>428</v>
      </c>
      <c r="N236" s="230"/>
      <c r="O236" s="230"/>
      <c r="P236" s="230"/>
      <c r="Q236" s="230"/>
      <c r="R236" s="230"/>
      <c r="S236" s="230"/>
    </row>
    <row r="237" spans="1:19" ht="135" x14ac:dyDescent="0.25">
      <c r="A237" s="395"/>
      <c r="B237" s="400"/>
      <c r="C237" s="395"/>
      <c r="D237" s="396"/>
      <c r="E237" s="353"/>
      <c r="F237" s="353"/>
      <c r="G237" s="353"/>
      <c r="H237" s="395"/>
      <c r="I237" s="395"/>
      <c r="J237" s="395"/>
      <c r="K237" s="54" t="s">
        <v>694</v>
      </c>
      <c r="L237" s="353"/>
      <c r="M237" s="16" t="s">
        <v>695</v>
      </c>
      <c r="N237" s="402"/>
      <c r="O237" s="402"/>
      <c r="P237" s="402"/>
      <c r="Q237" s="402"/>
      <c r="R237" s="402"/>
      <c r="S237" s="402"/>
    </row>
    <row r="238" spans="1:19" ht="105" x14ac:dyDescent="0.25">
      <c r="A238" s="395"/>
      <c r="B238" s="400"/>
      <c r="C238" s="395"/>
      <c r="D238" s="396"/>
      <c r="E238" s="353"/>
      <c r="F238" s="353"/>
      <c r="G238" s="353"/>
      <c r="H238" s="395"/>
      <c r="I238" s="395"/>
      <c r="J238" s="395"/>
      <c r="K238" s="54" t="s">
        <v>696</v>
      </c>
      <c r="L238" s="353"/>
      <c r="M238" s="16" t="s">
        <v>695</v>
      </c>
      <c r="N238" s="402"/>
      <c r="O238" s="402"/>
      <c r="P238" s="402"/>
      <c r="Q238" s="402"/>
      <c r="R238" s="402"/>
      <c r="S238" s="402"/>
    </row>
    <row r="239" spans="1:19" s="19" customFormat="1" ht="28.5" x14ac:dyDescent="0.2">
      <c r="A239" s="29"/>
      <c r="B239" s="28" t="s">
        <v>597</v>
      </c>
      <c r="C239" s="29">
        <v>925</v>
      </c>
      <c r="D239" s="30"/>
      <c r="E239" s="28"/>
      <c r="F239" s="28"/>
      <c r="G239" s="28"/>
      <c r="H239" s="28"/>
      <c r="I239" s="28"/>
      <c r="J239" s="28"/>
      <c r="K239" s="175"/>
      <c r="L239" s="28"/>
      <c r="M239" s="28"/>
      <c r="N239" s="161" t="s">
        <v>510</v>
      </c>
      <c r="O239" s="161" t="s">
        <v>510</v>
      </c>
      <c r="P239" s="161">
        <f>P240+P271+P265+P278</f>
        <v>4015453784.0700002</v>
      </c>
      <c r="Q239" s="161">
        <f>Q240+Q271+Q265+Q278</f>
        <v>3554331696.9899998</v>
      </c>
      <c r="R239" s="161">
        <f>R240+R271+R265+R278</f>
        <v>3488215383.3099999</v>
      </c>
      <c r="S239" s="161">
        <f>S240+S271+S265+S278</f>
        <v>3243883583.3099999</v>
      </c>
    </row>
    <row r="240" spans="1:19" s="19" customFormat="1" ht="57" x14ac:dyDescent="0.2">
      <c r="A240" s="79">
        <v>10600</v>
      </c>
      <c r="B240" s="83" t="s">
        <v>596</v>
      </c>
      <c r="C240" s="20"/>
      <c r="D240" s="22"/>
      <c r="E240" s="15"/>
      <c r="F240" s="15"/>
      <c r="G240" s="15"/>
      <c r="H240" s="15"/>
      <c r="I240" s="15"/>
      <c r="J240" s="15"/>
      <c r="K240" s="174"/>
      <c r="L240" s="15"/>
      <c r="M240" s="15"/>
      <c r="N240" s="155" t="s">
        <v>510</v>
      </c>
      <c r="O240" s="155" t="s">
        <v>510</v>
      </c>
      <c r="P240" s="155">
        <f>P242+P263+P241</f>
        <v>1535863710.1800001</v>
      </c>
      <c r="Q240" s="155">
        <f>Q242+Q263+Q241</f>
        <v>1287231475.52</v>
      </c>
      <c r="R240" s="155">
        <f>R242+R263+R241</f>
        <v>1224675822.5</v>
      </c>
      <c r="S240" s="155">
        <f>S242+S263+S241</f>
        <v>1045961005.99</v>
      </c>
    </row>
    <row r="241" spans="1:19" s="82" customFormat="1" ht="105" x14ac:dyDescent="0.2">
      <c r="A241" s="261">
        <v>10602</v>
      </c>
      <c r="B241" s="262" t="s">
        <v>569</v>
      </c>
      <c r="C241" s="263">
        <v>925</v>
      </c>
      <c r="D241" s="264" t="s">
        <v>464</v>
      </c>
      <c r="E241" s="265" t="s">
        <v>19</v>
      </c>
      <c r="F241" s="265" t="s">
        <v>450</v>
      </c>
      <c r="G241" s="8" t="s">
        <v>685</v>
      </c>
      <c r="H241" s="31"/>
      <c r="I241" s="31"/>
      <c r="J241" s="31"/>
      <c r="K241" s="377" t="s">
        <v>635</v>
      </c>
      <c r="L241" s="353"/>
      <c r="M241" s="353" t="s">
        <v>652</v>
      </c>
      <c r="N241" s="266" t="s">
        <v>510</v>
      </c>
      <c r="O241" s="266" t="s">
        <v>510</v>
      </c>
      <c r="P241" s="266"/>
      <c r="Q241" s="165"/>
      <c r="R241" s="165"/>
      <c r="S241" s="165"/>
    </row>
    <row r="242" spans="1:19" ht="105" x14ac:dyDescent="0.25">
      <c r="A242" s="429" t="s">
        <v>570</v>
      </c>
      <c r="B242" s="426" t="s">
        <v>127</v>
      </c>
      <c r="C242" s="429">
        <v>925</v>
      </c>
      <c r="D242" s="445" t="s">
        <v>128</v>
      </c>
      <c r="E242" s="74" t="s">
        <v>19</v>
      </c>
      <c r="F242" s="74" t="s">
        <v>129</v>
      </c>
      <c r="G242" s="8" t="s">
        <v>685</v>
      </c>
      <c r="H242" s="74" t="s">
        <v>130</v>
      </c>
      <c r="I242" s="234" t="s">
        <v>98</v>
      </c>
      <c r="J242" s="234" t="s">
        <v>131</v>
      </c>
      <c r="K242" s="377" t="s">
        <v>635</v>
      </c>
      <c r="L242" s="353"/>
      <c r="M242" s="353" t="s">
        <v>652</v>
      </c>
      <c r="N242" s="454" t="s">
        <v>510</v>
      </c>
      <c r="O242" s="454" t="s">
        <v>510</v>
      </c>
      <c r="P242" s="454">
        <v>1419215899.46</v>
      </c>
      <c r="Q242" s="453">
        <v>1175667899.52</v>
      </c>
      <c r="R242" s="453">
        <v>1113112246.5</v>
      </c>
      <c r="S242" s="454">
        <v>934397429.99000001</v>
      </c>
    </row>
    <row r="243" spans="1:19" ht="90" x14ac:dyDescent="0.25">
      <c r="A243" s="429"/>
      <c r="B243" s="426"/>
      <c r="C243" s="429"/>
      <c r="D243" s="445"/>
      <c r="E243" s="364"/>
      <c r="F243" s="364"/>
      <c r="G243" s="364"/>
      <c r="H243" s="364"/>
      <c r="I243" s="364"/>
      <c r="J243" s="364"/>
      <c r="K243" s="117" t="s">
        <v>613</v>
      </c>
      <c r="L243" s="353"/>
      <c r="M243" s="353" t="s">
        <v>614</v>
      </c>
      <c r="N243" s="454"/>
      <c r="O243" s="454"/>
      <c r="P243" s="454"/>
      <c r="Q243" s="454"/>
      <c r="R243" s="454"/>
      <c r="S243" s="454"/>
    </row>
    <row r="244" spans="1:19" ht="165" x14ac:dyDescent="0.25">
      <c r="A244" s="429"/>
      <c r="B244" s="426"/>
      <c r="C244" s="429"/>
      <c r="D244" s="445"/>
      <c r="E244" s="353" t="s">
        <v>660</v>
      </c>
      <c r="F244" s="353" t="s">
        <v>557</v>
      </c>
      <c r="G244" s="310" t="s">
        <v>661</v>
      </c>
      <c r="H244" s="9" t="s">
        <v>132</v>
      </c>
      <c r="I244" s="9" t="s">
        <v>39</v>
      </c>
      <c r="J244" s="9" t="s">
        <v>133</v>
      </c>
      <c r="K244" s="378" t="s">
        <v>611</v>
      </c>
      <c r="L244" s="364"/>
      <c r="M244" s="378" t="s">
        <v>697</v>
      </c>
      <c r="N244" s="454"/>
      <c r="O244" s="454"/>
      <c r="P244" s="454"/>
      <c r="Q244" s="454"/>
      <c r="R244" s="454"/>
      <c r="S244" s="454"/>
    </row>
    <row r="245" spans="1:19" ht="195" x14ac:dyDescent="0.25">
      <c r="A245" s="429"/>
      <c r="B245" s="426"/>
      <c r="C245" s="429"/>
      <c r="D245" s="445"/>
      <c r="E245" s="9"/>
      <c r="F245" s="9"/>
      <c r="G245" s="9"/>
      <c r="H245" s="9"/>
      <c r="I245" s="9"/>
      <c r="J245" s="9"/>
      <c r="K245" s="117" t="s">
        <v>463</v>
      </c>
      <c r="L245" s="353"/>
      <c r="M245" s="353" t="s">
        <v>134</v>
      </c>
      <c r="N245" s="454"/>
      <c r="O245" s="454"/>
      <c r="P245" s="454"/>
      <c r="Q245" s="454"/>
      <c r="R245" s="454"/>
      <c r="S245" s="454"/>
    </row>
    <row r="246" spans="1:19" ht="198" customHeight="1" x14ac:dyDescent="0.25">
      <c r="A246" s="429"/>
      <c r="B246" s="426"/>
      <c r="C246" s="429"/>
      <c r="D246" s="445"/>
      <c r="E246" s="9"/>
      <c r="F246" s="9"/>
      <c r="G246" s="9"/>
      <c r="H246" s="9"/>
      <c r="I246" s="9"/>
      <c r="J246" s="9"/>
      <c r="K246" s="117" t="s">
        <v>618</v>
      </c>
      <c r="L246" s="9"/>
      <c r="M246" s="353" t="s">
        <v>619</v>
      </c>
      <c r="N246" s="454"/>
      <c r="O246" s="454"/>
      <c r="P246" s="454"/>
      <c r="Q246" s="454"/>
      <c r="R246" s="454"/>
      <c r="S246" s="454"/>
    </row>
    <row r="247" spans="1:19" ht="165" x14ac:dyDescent="0.25">
      <c r="A247" s="108"/>
      <c r="B247" s="106"/>
      <c r="C247" s="108"/>
      <c r="D247" s="107"/>
      <c r="E247" s="9"/>
      <c r="F247" s="9"/>
      <c r="G247" s="9"/>
      <c r="H247" s="9"/>
      <c r="I247" s="9"/>
      <c r="J247" s="9"/>
      <c r="K247" s="117" t="s">
        <v>610</v>
      </c>
      <c r="L247" s="116"/>
      <c r="M247" s="117" t="s">
        <v>698</v>
      </c>
      <c r="N247" s="151"/>
      <c r="O247" s="151"/>
      <c r="P247" s="151"/>
      <c r="Q247" s="151"/>
      <c r="R247" s="151"/>
      <c r="S247" s="151"/>
    </row>
    <row r="248" spans="1:19" x14ac:dyDescent="0.25">
      <c r="A248" s="110"/>
      <c r="B248" s="112"/>
      <c r="C248" s="110"/>
      <c r="D248" s="111"/>
      <c r="E248" s="9"/>
      <c r="F248" s="9"/>
      <c r="G248" s="9"/>
      <c r="H248" s="9"/>
      <c r="I248" s="9"/>
      <c r="J248" s="9"/>
      <c r="K248" s="117"/>
      <c r="L248" s="23"/>
      <c r="M248" s="23"/>
      <c r="N248" s="151"/>
      <c r="O248" s="151"/>
      <c r="P248" s="151"/>
      <c r="Q248" s="151"/>
      <c r="R248" s="151"/>
      <c r="S248" s="151"/>
    </row>
    <row r="249" spans="1:19" ht="270" x14ac:dyDescent="0.25">
      <c r="A249" s="113"/>
      <c r="B249" s="115"/>
      <c r="C249" s="113"/>
      <c r="D249" s="114"/>
      <c r="E249" s="9"/>
      <c r="F249" s="9"/>
      <c r="G249" s="9"/>
      <c r="H249" s="9"/>
      <c r="I249" s="9"/>
      <c r="J249" s="9"/>
      <c r="K249" s="117" t="s">
        <v>461</v>
      </c>
      <c r="L249" s="117"/>
      <c r="M249" s="117" t="s">
        <v>338</v>
      </c>
      <c r="N249" s="151"/>
      <c r="O249" s="151"/>
      <c r="P249" s="151"/>
      <c r="Q249" s="151"/>
      <c r="R249" s="151"/>
      <c r="S249" s="151"/>
    </row>
    <row r="250" spans="1:19" ht="150" x14ac:dyDescent="0.25">
      <c r="A250" s="191"/>
      <c r="B250" s="196"/>
      <c r="C250" s="113"/>
      <c r="D250" s="114"/>
      <c r="E250" s="9"/>
      <c r="F250" s="9"/>
      <c r="G250" s="9"/>
      <c r="H250" s="9"/>
      <c r="I250" s="9"/>
      <c r="J250" s="9"/>
      <c r="K250" s="117" t="s">
        <v>462</v>
      </c>
      <c r="L250" s="116"/>
      <c r="M250" s="9" t="s">
        <v>337</v>
      </c>
      <c r="N250" s="151"/>
      <c r="O250" s="151"/>
      <c r="P250" s="151"/>
      <c r="Q250" s="151"/>
      <c r="R250" s="151"/>
      <c r="S250" s="151"/>
    </row>
    <row r="251" spans="1:19" ht="154.5" customHeight="1" x14ac:dyDescent="0.25">
      <c r="A251" s="191"/>
      <c r="B251" s="192"/>
      <c r="C251" s="183"/>
      <c r="D251" s="94"/>
      <c r="E251" s="9"/>
      <c r="F251" s="9"/>
      <c r="G251" s="9"/>
      <c r="H251" s="9"/>
      <c r="I251" s="9"/>
      <c r="J251" s="9"/>
      <c r="K251" s="117" t="s">
        <v>699</v>
      </c>
      <c r="L251" s="9"/>
      <c r="M251" s="408" t="s">
        <v>700</v>
      </c>
      <c r="N251" s="153"/>
      <c r="O251" s="153"/>
      <c r="P251" s="153"/>
      <c r="Q251" s="153"/>
      <c r="R251" s="153"/>
      <c r="S251" s="153"/>
    </row>
    <row r="252" spans="1:19" ht="105" x14ac:dyDescent="0.25">
      <c r="A252" s="429"/>
      <c r="B252" s="199"/>
      <c r="C252" s="195"/>
      <c r="D252" s="200"/>
      <c r="E252" s="60"/>
      <c r="F252" s="9"/>
      <c r="G252" s="9"/>
      <c r="H252" s="9"/>
      <c r="I252" s="9"/>
      <c r="J252" s="9"/>
      <c r="K252" s="117" t="s">
        <v>701</v>
      </c>
      <c r="L252" s="9"/>
      <c r="M252" s="408" t="s">
        <v>702</v>
      </c>
      <c r="N252" s="198"/>
      <c r="O252" s="198"/>
      <c r="P252" s="198"/>
      <c r="Q252" s="198"/>
      <c r="R252" s="198"/>
      <c r="S252" s="198"/>
    </row>
    <row r="253" spans="1:19" ht="164.25" customHeight="1" x14ac:dyDescent="0.25">
      <c r="A253" s="429"/>
      <c r="B253" s="226"/>
      <c r="C253" s="195"/>
      <c r="D253" s="225"/>
      <c r="E253" s="60"/>
      <c r="F253" s="9"/>
      <c r="G253" s="9"/>
      <c r="H253" s="9"/>
      <c r="I253" s="9"/>
      <c r="J253" s="9"/>
      <c r="K253" s="117" t="s">
        <v>703</v>
      </c>
      <c r="L253" s="54"/>
      <c r="M253" s="408" t="s">
        <v>704</v>
      </c>
      <c r="N253" s="224"/>
      <c r="O253" s="224"/>
      <c r="P253" s="224"/>
      <c r="Q253" s="224"/>
      <c r="R253" s="224"/>
      <c r="S253" s="224"/>
    </row>
    <row r="254" spans="1:19" ht="153.75" customHeight="1" x14ac:dyDescent="0.25">
      <c r="A254" s="429"/>
      <c r="B254" s="226"/>
      <c r="C254" s="195"/>
      <c r="D254" s="225"/>
      <c r="E254" s="60"/>
      <c r="F254" s="9"/>
      <c r="G254" s="9"/>
      <c r="H254" s="9"/>
      <c r="I254" s="9"/>
      <c r="J254" s="9"/>
      <c r="K254" s="117" t="s">
        <v>705</v>
      </c>
      <c r="L254" s="54"/>
      <c r="M254" s="408" t="s">
        <v>704</v>
      </c>
      <c r="N254" s="224"/>
      <c r="O254" s="224"/>
      <c r="P254" s="224"/>
      <c r="Q254" s="224"/>
      <c r="R254" s="224"/>
      <c r="S254" s="224"/>
    </row>
    <row r="255" spans="1:19" ht="180" x14ac:dyDescent="0.25">
      <c r="A255" s="429"/>
      <c r="B255" s="226"/>
      <c r="C255" s="195"/>
      <c r="D255" s="225"/>
      <c r="E255" s="60"/>
      <c r="F255" s="9"/>
      <c r="G255" s="9"/>
      <c r="H255" s="9"/>
      <c r="I255" s="9"/>
      <c r="J255" s="9"/>
      <c r="K255" s="117" t="s">
        <v>433</v>
      </c>
      <c r="L255" s="227"/>
      <c r="M255" s="54" t="s">
        <v>451</v>
      </c>
      <c r="N255" s="224"/>
      <c r="O255" s="224"/>
      <c r="P255" s="224"/>
      <c r="Q255" s="224"/>
      <c r="R255" s="224"/>
      <c r="S255" s="224"/>
    </row>
    <row r="256" spans="1:19" ht="104.25" customHeight="1" x14ac:dyDescent="0.25">
      <c r="A256" s="429"/>
      <c r="B256" s="267"/>
      <c r="C256" s="195"/>
      <c r="D256" s="268"/>
      <c r="E256" s="60"/>
      <c r="F256" s="9"/>
      <c r="G256" s="9"/>
      <c r="H256" s="9"/>
      <c r="I256" s="9"/>
      <c r="J256" s="9"/>
      <c r="K256" s="117" t="s">
        <v>706</v>
      </c>
      <c r="L256" s="227"/>
      <c r="M256" s="408" t="s">
        <v>700</v>
      </c>
      <c r="N256" s="269"/>
      <c r="O256" s="269"/>
      <c r="P256" s="269"/>
      <c r="Q256" s="269"/>
      <c r="R256" s="269"/>
      <c r="S256" s="269"/>
    </row>
    <row r="257" spans="1:19" ht="142.5" customHeight="1" x14ac:dyDescent="0.25">
      <c r="A257" s="429"/>
      <c r="B257" s="267"/>
      <c r="C257" s="195"/>
      <c r="D257" s="268"/>
      <c r="E257" s="60"/>
      <c r="F257" s="9"/>
      <c r="G257" s="9"/>
      <c r="H257" s="9"/>
      <c r="I257" s="9"/>
      <c r="J257" s="9"/>
      <c r="K257" s="117" t="s">
        <v>707</v>
      </c>
      <c r="L257" s="116"/>
      <c r="M257" s="408" t="s">
        <v>704</v>
      </c>
      <c r="N257" s="269"/>
      <c r="O257" s="269"/>
      <c r="P257" s="269"/>
      <c r="Q257" s="269"/>
      <c r="R257" s="269"/>
      <c r="S257" s="269"/>
    </row>
    <row r="258" spans="1:19" ht="156" customHeight="1" x14ac:dyDescent="0.25">
      <c r="A258" s="429"/>
      <c r="B258" s="405"/>
      <c r="C258" s="195"/>
      <c r="D258" s="406"/>
      <c r="E258" s="60"/>
      <c r="F258" s="353"/>
      <c r="G258" s="353"/>
      <c r="H258" s="353"/>
      <c r="I258" s="353"/>
      <c r="J258" s="353"/>
      <c r="K258" s="117" t="s">
        <v>710</v>
      </c>
      <c r="L258" s="116"/>
      <c r="M258" s="408" t="s">
        <v>702</v>
      </c>
      <c r="N258" s="407"/>
      <c r="O258" s="407"/>
      <c r="P258" s="407"/>
      <c r="Q258" s="407"/>
      <c r="R258" s="407"/>
      <c r="S258" s="407"/>
    </row>
    <row r="259" spans="1:19" ht="122.25" customHeight="1" x14ac:dyDescent="0.25">
      <c r="A259" s="429"/>
      <c r="B259" s="405"/>
      <c r="C259" s="195"/>
      <c r="D259" s="406"/>
      <c r="E259" s="60"/>
      <c r="F259" s="353"/>
      <c r="G259" s="353"/>
      <c r="H259" s="353"/>
      <c r="I259" s="353"/>
      <c r="J259" s="353"/>
      <c r="K259" s="117" t="s">
        <v>711</v>
      </c>
      <c r="L259" s="116"/>
      <c r="M259" s="409">
        <v>46190</v>
      </c>
      <c r="N259" s="407"/>
      <c r="O259" s="407"/>
      <c r="P259" s="407"/>
      <c r="Q259" s="407"/>
      <c r="R259" s="407"/>
      <c r="S259" s="407"/>
    </row>
    <row r="260" spans="1:19" ht="166.5" customHeight="1" x14ac:dyDescent="0.25">
      <c r="A260" s="429"/>
      <c r="B260" s="270"/>
      <c r="C260" s="195"/>
      <c r="D260" s="271"/>
      <c r="E260" s="60"/>
      <c r="F260" s="9"/>
      <c r="G260" s="9"/>
      <c r="H260" s="9"/>
      <c r="I260" s="9"/>
      <c r="J260" s="9"/>
      <c r="K260" s="117" t="s">
        <v>617</v>
      </c>
      <c r="L260" s="116"/>
      <c r="M260" s="408" t="s">
        <v>708</v>
      </c>
      <c r="N260" s="272"/>
      <c r="O260" s="272"/>
      <c r="P260" s="272"/>
      <c r="Q260" s="272"/>
      <c r="R260" s="272"/>
      <c r="S260" s="272"/>
    </row>
    <row r="261" spans="1:19" ht="409.5" customHeight="1" x14ac:dyDescent="0.25">
      <c r="A261" s="429"/>
      <c r="B261" s="405"/>
      <c r="C261" s="195"/>
      <c r="D261" s="406"/>
      <c r="E261" s="60"/>
      <c r="F261" s="353"/>
      <c r="G261" s="353"/>
      <c r="H261" s="353"/>
      <c r="I261" s="353"/>
      <c r="J261" s="353"/>
      <c r="K261" s="117" t="s">
        <v>709</v>
      </c>
      <c r="L261" s="116"/>
      <c r="M261" s="353" t="s">
        <v>700</v>
      </c>
      <c r="N261" s="407"/>
      <c r="O261" s="407"/>
      <c r="P261" s="407"/>
      <c r="Q261" s="407"/>
      <c r="R261" s="407"/>
      <c r="S261" s="407"/>
    </row>
    <row r="262" spans="1:19" ht="195" x14ac:dyDescent="0.25">
      <c r="A262" s="420"/>
      <c r="B262" s="189"/>
      <c r="C262" s="195"/>
      <c r="D262" s="193"/>
      <c r="E262" s="60"/>
      <c r="F262" s="9"/>
      <c r="G262" s="9"/>
      <c r="H262" s="9"/>
      <c r="I262" s="9"/>
      <c r="J262" s="9"/>
      <c r="K262" s="117" t="s">
        <v>406</v>
      </c>
      <c r="L262" s="9"/>
      <c r="M262" s="9" t="s">
        <v>411</v>
      </c>
      <c r="N262" s="190"/>
      <c r="O262" s="190"/>
      <c r="P262" s="190"/>
      <c r="Q262" s="190"/>
      <c r="R262" s="190"/>
      <c r="S262" s="190"/>
    </row>
    <row r="263" spans="1:19" ht="218.25" customHeight="1" x14ac:dyDescent="0.25">
      <c r="A263" s="194">
        <v>10627</v>
      </c>
      <c r="B263" s="477" t="s">
        <v>360</v>
      </c>
      <c r="C263" s="89">
        <v>925</v>
      </c>
      <c r="D263" s="139" t="s">
        <v>158</v>
      </c>
      <c r="E263" s="60" t="s">
        <v>19</v>
      </c>
      <c r="F263" s="9" t="s">
        <v>274</v>
      </c>
      <c r="G263" s="8" t="s">
        <v>685</v>
      </c>
      <c r="H263" s="9"/>
      <c r="I263" s="9"/>
      <c r="J263" s="9"/>
      <c r="K263" s="377" t="s">
        <v>635</v>
      </c>
      <c r="L263" s="353"/>
      <c r="M263" s="353" t="s">
        <v>652</v>
      </c>
      <c r="N263" s="453" t="s">
        <v>510</v>
      </c>
      <c r="O263" s="453" t="s">
        <v>510</v>
      </c>
      <c r="P263" s="453">
        <v>116647810.72</v>
      </c>
      <c r="Q263" s="453">
        <v>111563576</v>
      </c>
      <c r="R263" s="453">
        <v>111563576</v>
      </c>
      <c r="S263" s="453">
        <v>111563576</v>
      </c>
    </row>
    <row r="264" spans="1:19" ht="138.75" customHeight="1" x14ac:dyDescent="0.25">
      <c r="A264" s="141"/>
      <c r="B264" s="478"/>
      <c r="C264" s="76"/>
      <c r="D264" s="140"/>
      <c r="E264" s="353" t="s">
        <v>660</v>
      </c>
      <c r="F264" s="353" t="s">
        <v>557</v>
      </c>
      <c r="G264" s="310" t="s">
        <v>661</v>
      </c>
      <c r="H264" s="9"/>
      <c r="I264" s="9"/>
      <c r="J264" s="9"/>
      <c r="K264" s="54" t="s">
        <v>314</v>
      </c>
      <c r="L264" s="9"/>
      <c r="M264" s="9" t="s">
        <v>315</v>
      </c>
      <c r="N264" s="461"/>
      <c r="O264" s="461"/>
      <c r="P264" s="461"/>
      <c r="Q264" s="461"/>
      <c r="R264" s="461"/>
      <c r="S264" s="461"/>
    </row>
    <row r="265" spans="1:19" s="19" customFormat="1" ht="114" x14ac:dyDescent="0.2">
      <c r="A265" s="63">
        <v>10700</v>
      </c>
      <c r="B265" s="285" t="s">
        <v>561</v>
      </c>
      <c r="C265" s="58"/>
      <c r="D265" s="59"/>
      <c r="E265" s="15"/>
      <c r="F265" s="15"/>
      <c r="G265" s="15"/>
      <c r="H265" s="15"/>
      <c r="I265" s="15"/>
      <c r="J265" s="15"/>
      <c r="K265" s="174"/>
      <c r="L265" s="15"/>
      <c r="M265" s="15"/>
      <c r="N265" s="155" t="s">
        <v>510</v>
      </c>
      <c r="O265" s="155" t="s">
        <v>510</v>
      </c>
      <c r="P265" s="155">
        <f>P266+P269+P270</f>
        <v>116436173.89</v>
      </c>
      <c r="Q265" s="155">
        <f>Q266+Q269+Q270</f>
        <v>113109621.47</v>
      </c>
      <c r="R265" s="155">
        <f>R266+R269+R270</f>
        <v>109548960.81</v>
      </c>
      <c r="S265" s="155">
        <f>S266+S269+S270</f>
        <v>48154477.32</v>
      </c>
    </row>
    <row r="266" spans="1:19" ht="94.5" customHeight="1" x14ac:dyDescent="0.25">
      <c r="A266" s="89" t="s">
        <v>562</v>
      </c>
      <c r="B266" s="77" t="s">
        <v>393</v>
      </c>
      <c r="C266" s="75">
        <v>925</v>
      </c>
      <c r="D266" s="72" t="s">
        <v>158</v>
      </c>
      <c r="E266" s="60" t="s">
        <v>19</v>
      </c>
      <c r="F266" s="9" t="s">
        <v>654</v>
      </c>
      <c r="G266" s="8" t="s">
        <v>685</v>
      </c>
      <c r="H266" s="9" t="s">
        <v>22</v>
      </c>
      <c r="I266" s="9" t="s">
        <v>39</v>
      </c>
      <c r="J266" s="9" t="s">
        <v>24</v>
      </c>
      <c r="K266" s="377" t="s">
        <v>635</v>
      </c>
      <c r="L266" s="353"/>
      <c r="M266" s="353" t="s">
        <v>652</v>
      </c>
      <c r="N266" s="453" t="s">
        <v>510</v>
      </c>
      <c r="O266" s="453" t="s">
        <v>510</v>
      </c>
      <c r="P266" s="453">
        <v>24406788</v>
      </c>
      <c r="Q266" s="453">
        <v>23097653</v>
      </c>
      <c r="R266" s="453">
        <v>23097653</v>
      </c>
      <c r="S266" s="453">
        <v>23097653</v>
      </c>
    </row>
    <row r="267" spans="1:19" ht="105" hidden="1" x14ac:dyDescent="0.25">
      <c r="A267" s="68"/>
      <c r="B267" s="129"/>
      <c r="C267" s="69"/>
      <c r="D267" s="301"/>
      <c r="E267" s="353" t="s">
        <v>660</v>
      </c>
      <c r="F267" s="353" t="s">
        <v>557</v>
      </c>
      <c r="G267" s="310" t="s">
        <v>661</v>
      </c>
      <c r="H267" s="306"/>
      <c r="I267" s="306"/>
      <c r="J267" s="306"/>
      <c r="K267" s="54"/>
      <c r="L267" s="306"/>
      <c r="M267" s="306"/>
      <c r="N267" s="454"/>
      <c r="O267" s="454"/>
      <c r="P267" s="454"/>
      <c r="Q267" s="454"/>
      <c r="R267" s="454"/>
      <c r="S267" s="454"/>
    </row>
    <row r="268" spans="1:19" ht="105" customHeight="1" x14ac:dyDescent="0.25">
      <c r="A268" s="68"/>
      <c r="B268" s="78"/>
      <c r="C268" s="69"/>
      <c r="D268" s="73"/>
      <c r="E268" s="60" t="s">
        <v>20</v>
      </c>
      <c r="F268" s="9" t="s">
        <v>39</v>
      </c>
      <c r="G268" s="9" t="s">
        <v>21</v>
      </c>
      <c r="H268" s="9" t="s">
        <v>25</v>
      </c>
      <c r="I268" s="10" t="s">
        <v>39</v>
      </c>
      <c r="J268" s="9" t="s">
        <v>26</v>
      </c>
      <c r="K268" s="54" t="s">
        <v>613</v>
      </c>
      <c r="L268" s="353"/>
      <c r="M268" s="353" t="s">
        <v>614</v>
      </c>
      <c r="N268" s="461"/>
      <c r="O268" s="461"/>
      <c r="P268" s="461"/>
      <c r="Q268" s="461"/>
      <c r="R268" s="461"/>
      <c r="S268" s="461"/>
    </row>
    <row r="269" spans="1:19" s="282" customFormat="1" ht="260.25" customHeight="1" x14ac:dyDescent="0.25">
      <c r="A269" s="263">
        <v>10724</v>
      </c>
      <c r="B269" s="23" t="s">
        <v>396</v>
      </c>
      <c r="C269" s="263">
        <v>925</v>
      </c>
      <c r="D269" s="264" t="s">
        <v>135</v>
      </c>
      <c r="E269" s="117" t="s">
        <v>436</v>
      </c>
      <c r="F269" s="117" t="s">
        <v>445</v>
      </c>
      <c r="G269" s="117" t="s">
        <v>439</v>
      </c>
      <c r="H269" s="23" t="s">
        <v>340</v>
      </c>
      <c r="I269" s="23" t="s">
        <v>171</v>
      </c>
      <c r="J269" s="23" t="s">
        <v>341</v>
      </c>
      <c r="K269" s="279" t="s">
        <v>712</v>
      </c>
      <c r="L269" s="280"/>
      <c r="M269" s="281" t="s">
        <v>700</v>
      </c>
      <c r="N269" s="274" t="s">
        <v>510</v>
      </c>
      <c r="O269" s="274" t="s">
        <v>510</v>
      </c>
      <c r="P269" s="274">
        <v>82385885.890000001</v>
      </c>
      <c r="Q269" s="274">
        <v>80368468.469999999</v>
      </c>
      <c r="R269" s="274">
        <v>76807807.810000002</v>
      </c>
      <c r="S269" s="274">
        <v>25056824.32</v>
      </c>
    </row>
    <row r="270" spans="1:19" ht="195" x14ac:dyDescent="0.25">
      <c r="A270" s="11">
        <v>10725</v>
      </c>
      <c r="B270" s="9" t="s">
        <v>471</v>
      </c>
      <c r="C270" s="11">
        <v>925</v>
      </c>
      <c r="D270" s="17" t="s">
        <v>470</v>
      </c>
      <c r="E270" s="54" t="s">
        <v>436</v>
      </c>
      <c r="F270" s="54" t="s">
        <v>473</v>
      </c>
      <c r="G270" s="54" t="s">
        <v>439</v>
      </c>
      <c r="H270" s="9" t="s">
        <v>474</v>
      </c>
      <c r="I270" s="9"/>
      <c r="J270" s="9" t="s">
        <v>410</v>
      </c>
      <c r="K270" s="181" t="s">
        <v>472</v>
      </c>
      <c r="L270" s="4"/>
      <c r="M270" s="109" t="s">
        <v>412</v>
      </c>
      <c r="N270" s="256" t="s">
        <v>510</v>
      </c>
      <c r="O270" s="256" t="s">
        <v>510</v>
      </c>
      <c r="P270" s="256">
        <v>9643500</v>
      </c>
      <c r="Q270" s="256">
        <v>9643500</v>
      </c>
      <c r="R270" s="256">
        <v>9643500</v>
      </c>
      <c r="S270" s="256">
        <v>0</v>
      </c>
    </row>
    <row r="271" spans="1:19" s="19" customFormat="1" ht="42.75" x14ac:dyDescent="0.2">
      <c r="A271" s="14">
        <v>11300</v>
      </c>
      <c r="B271" s="15" t="s">
        <v>391</v>
      </c>
      <c r="C271" s="20"/>
      <c r="D271" s="22"/>
      <c r="E271" s="15"/>
      <c r="F271" s="15"/>
      <c r="G271" s="15"/>
      <c r="H271" s="15"/>
      <c r="I271" s="15"/>
      <c r="J271" s="15"/>
      <c r="K271" s="174"/>
      <c r="L271" s="15"/>
      <c r="M271" s="15"/>
      <c r="N271" s="155" t="s">
        <v>510</v>
      </c>
      <c r="O271" s="155" t="s">
        <v>510</v>
      </c>
      <c r="P271" s="155">
        <f>SUM(P272:P277)</f>
        <v>109688700</v>
      </c>
      <c r="Q271" s="155">
        <f>SUM(Q272:Q277)</f>
        <v>105846400</v>
      </c>
      <c r="R271" s="155">
        <f>SUM(R272:R277)</f>
        <v>105846400</v>
      </c>
      <c r="S271" s="155">
        <f>SUM(S272:S277)</f>
        <v>101623900</v>
      </c>
    </row>
    <row r="272" spans="1:19" ht="255" x14ac:dyDescent="0.25">
      <c r="A272" s="11">
        <v>11337</v>
      </c>
      <c r="B272" s="9" t="s">
        <v>140</v>
      </c>
      <c r="C272" s="11">
        <v>925</v>
      </c>
      <c r="D272" s="17" t="s">
        <v>135</v>
      </c>
      <c r="E272" s="54" t="s">
        <v>436</v>
      </c>
      <c r="F272" s="54" t="s">
        <v>453</v>
      </c>
      <c r="G272" s="54" t="s">
        <v>439</v>
      </c>
      <c r="H272" s="9" t="s">
        <v>141</v>
      </c>
      <c r="I272" s="9" t="s">
        <v>142</v>
      </c>
      <c r="J272" s="9" t="s">
        <v>143</v>
      </c>
      <c r="K272" s="54" t="s">
        <v>144</v>
      </c>
      <c r="L272" s="9"/>
      <c r="M272" s="9" t="s">
        <v>145</v>
      </c>
      <c r="N272" s="156" t="s">
        <v>510</v>
      </c>
      <c r="O272" s="156" t="s">
        <v>510</v>
      </c>
      <c r="P272" s="156">
        <v>41585000</v>
      </c>
      <c r="Q272" s="156">
        <v>41585000</v>
      </c>
      <c r="R272" s="156">
        <v>41585000</v>
      </c>
      <c r="S272" s="156">
        <v>41585000</v>
      </c>
    </row>
    <row r="273" spans="1:19" ht="150" customHeight="1" x14ac:dyDescent="0.25">
      <c r="A273" s="11"/>
      <c r="B273" s="9"/>
      <c r="C273" s="11"/>
      <c r="D273" s="17"/>
      <c r="E273" s="9"/>
      <c r="F273" s="9"/>
      <c r="G273" s="9"/>
      <c r="H273" s="9"/>
      <c r="I273" s="9"/>
      <c r="J273" s="9"/>
      <c r="K273" s="410" t="s">
        <v>713</v>
      </c>
      <c r="L273" s="280"/>
      <c r="M273" s="411" t="s">
        <v>714</v>
      </c>
      <c r="N273" s="152"/>
      <c r="O273" s="152"/>
      <c r="P273" s="152"/>
      <c r="Q273" s="152"/>
      <c r="R273" s="152"/>
      <c r="S273" s="152"/>
    </row>
    <row r="274" spans="1:19" ht="405" x14ac:dyDescent="0.25">
      <c r="A274" s="11">
        <v>11336</v>
      </c>
      <c r="B274" s="9" t="s">
        <v>146</v>
      </c>
      <c r="C274" s="11">
        <v>925</v>
      </c>
      <c r="D274" s="17" t="s">
        <v>155</v>
      </c>
      <c r="E274" s="54" t="s">
        <v>436</v>
      </c>
      <c r="F274" s="54" t="s">
        <v>446</v>
      </c>
      <c r="G274" s="54" t="s">
        <v>439</v>
      </c>
      <c r="H274" s="9" t="s">
        <v>147</v>
      </c>
      <c r="I274" s="9" t="s">
        <v>142</v>
      </c>
      <c r="J274" s="9" t="s">
        <v>148</v>
      </c>
      <c r="K274" s="54" t="s">
        <v>149</v>
      </c>
      <c r="L274" s="9"/>
      <c r="M274" s="9" t="s">
        <v>150</v>
      </c>
      <c r="N274" s="153" t="s">
        <v>510</v>
      </c>
      <c r="O274" s="153" t="s">
        <v>510</v>
      </c>
      <c r="P274" s="153">
        <v>3384800</v>
      </c>
      <c r="Q274" s="153">
        <v>570200</v>
      </c>
      <c r="R274" s="153">
        <v>570200</v>
      </c>
      <c r="S274" s="153">
        <v>570200</v>
      </c>
    </row>
    <row r="275" spans="1:19" ht="270" x14ac:dyDescent="0.25">
      <c r="A275" s="122">
        <v>11337</v>
      </c>
      <c r="B275" s="121" t="s">
        <v>151</v>
      </c>
      <c r="C275" s="122">
        <v>925</v>
      </c>
      <c r="D275" s="123" t="s">
        <v>102</v>
      </c>
      <c r="E275" s="54" t="s">
        <v>436</v>
      </c>
      <c r="F275" s="54" t="s">
        <v>447</v>
      </c>
      <c r="G275" s="54" t="s">
        <v>439</v>
      </c>
      <c r="H275" s="121" t="s">
        <v>152</v>
      </c>
      <c r="I275" s="121" t="s">
        <v>39</v>
      </c>
      <c r="J275" s="121" t="s">
        <v>153</v>
      </c>
      <c r="K275" s="54" t="s">
        <v>454</v>
      </c>
      <c r="L275" s="9"/>
      <c r="M275" s="9" t="s">
        <v>154</v>
      </c>
      <c r="N275" s="152" t="s">
        <v>510</v>
      </c>
      <c r="O275" s="152" t="s">
        <v>510</v>
      </c>
      <c r="P275" s="242">
        <v>6263400</v>
      </c>
      <c r="Q275" s="242">
        <v>2459400</v>
      </c>
      <c r="R275" s="242">
        <v>2459400</v>
      </c>
      <c r="S275" s="242">
        <v>2459400</v>
      </c>
    </row>
    <row r="276" spans="1:19" ht="210" x14ac:dyDescent="0.25">
      <c r="A276" s="11">
        <v>11341</v>
      </c>
      <c r="B276" s="9" t="s">
        <v>312</v>
      </c>
      <c r="C276" s="11">
        <v>925</v>
      </c>
      <c r="D276" s="17" t="s">
        <v>233</v>
      </c>
      <c r="E276" s="54" t="s">
        <v>436</v>
      </c>
      <c r="F276" s="54" t="s">
        <v>452</v>
      </c>
      <c r="G276" s="54" t="s">
        <v>439</v>
      </c>
      <c r="H276" s="11"/>
      <c r="I276" s="11"/>
      <c r="J276" s="11"/>
      <c r="K276" s="54" t="s">
        <v>328</v>
      </c>
      <c r="L276" s="9"/>
      <c r="M276" s="9" t="s">
        <v>329</v>
      </c>
      <c r="N276" s="156" t="s">
        <v>510</v>
      </c>
      <c r="O276" s="156" t="s">
        <v>510</v>
      </c>
      <c r="P276" s="156">
        <v>28916900</v>
      </c>
      <c r="Q276" s="156">
        <v>31693200</v>
      </c>
      <c r="R276" s="156">
        <v>31693200</v>
      </c>
      <c r="S276" s="156">
        <v>31693200</v>
      </c>
    </row>
    <row r="277" spans="1:19" ht="210" x14ac:dyDescent="0.25">
      <c r="A277" s="312" t="s">
        <v>567</v>
      </c>
      <c r="B277" s="9" t="s">
        <v>295</v>
      </c>
      <c r="C277" s="11">
        <v>925</v>
      </c>
      <c r="D277" s="17" t="s">
        <v>158</v>
      </c>
      <c r="E277" s="54" t="s">
        <v>436</v>
      </c>
      <c r="F277" s="54" t="s">
        <v>443</v>
      </c>
      <c r="G277" s="54" t="s">
        <v>439</v>
      </c>
      <c r="H277" s="9" t="s">
        <v>159</v>
      </c>
      <c r="I277" s="9" t="s">
        <v>39</v>
      </c>
      <c r="J277" s="9" t="s">
        <v>26</v>
      </c>
      <c r="K277" s="54" t="s">
        <v>160</v>
      </c>
      <c r="L277" s="9"/>
      <c r="M277" s="9" t="s">
        <v>161</v>
      </c>
      <c r="N277" s="156" t="s">
        <v>510</v>
      </c>
      <c r="O277" s="156" t="s">
        <v>510</v>
      </c>
      <c r="P277" s="156">
        <v>29538600</v>
      </c>
      <c r="Q277" s="156">
        <v>29538600</v>
      </c>
      <c r="R277" s="156">
        <v>29538600</v>
      </c>
      <c r="S277" s="156">
        <v>25316100</v>
      </c>
    </row>
    <row r="278" spans="1:19" s="19" customFormat="1" ht="77.25" customHeight="1" x14ac:dyDescent="0.2">
      <c r="A278" s="311">
        <v>11500</v>
      </c>
      <c r="B278" s="24" t="s">
        <v>397</v>
      </c>
      <c r="C278" s="64"/>
      <c r="D278" s="59"/>
      <c r="E278" s="15"/>
      <c r="F278" s="15"/>
      <c r="G278" s="15"/>
      <c r="H278" s="24"/>
      <c r="I278" s="24"/>
      <c r="J278" s="24"/>
      <c r="K278" s="174"/>
      <c r="L278" s="15"/>
      <c r="M278" s="15"/>
      <c r="N278" s="163" t="s">
        <v>510</v>
      </c>
      <c r="O278" s="163" t="s">
        <v>510</v>
      </c>
      <c r="P278" s="163">
        <f>P279+P281+P283</f>
        <v>2253465200</v>
      </c>
      <c r="Q278" s="163">
        <f>Q279+Q281+Q283</f>
        <v>2048144200</v>
      </c>
      <c r="R278" s="163">
        <f>R279+R281+R283</f>
        <v>2048144200</v>
      </c>
      <c r="S278" s="163">
        <f>S279+S281+S283</f>
        <v>2048144200</v>
      </c>
    </row>
    <row r="279" spans="1:19" ht="255" x14ac:dyDescent="0.25">
      <c r="A279" s="419" t="s">
        <v>571</v>
      </c>
      <c r="B279" s="425" t="s">
        <v>572</v>
      </c>
      <c r="C279" s="419">
        <v>925</v>
      </c>
      <c r="D279" s="421" t="s">
        <v>135</v>
      </c>
      <c r="E279" s="54" t="s">
        <v>436</v>
      </c>
      <c r="F279" s="54" t="s">
        <v>447</v>
      </c>
      <c r="G279" s="54" t="s">
        <v>439</v>
      </c>
      <c r="H279" s="425"/>
      <c r="I279" s="425"/>
      <c r="J279" s="425"/>
      <c r="K279" s="54" t="s">
        <v>139</v>
      </c>
      <c r="L279" s="9"/>
      <c r="M279" s="9" t="s">
        <v>71</v>
      </c>
      <c r="N279" s="453" t="s">
        <v>510</v>
      </c>
      <c r="O279" s="453" t="s">
        <v>510</v>
      </c>
      <c r="P279" s="453">
        <f>250363100+1069589900</f>
        <v>1319953000</v>
      </c>
      <c r="Q279" s="453">
        <f>969941800+239690900</f>
        <v>1209632700</v>
      </c>
      <c r="R279" s="453">
        <f>239690900+969941800</f>
        <v>1209632700</v>
      </c>
      <c r="S279" s="453">
        <v>1215723811.45</v>
      </c>
    </row>
    <row r="280" spans="1:19" ht="60" x14ac:dyDescent="0.25">
      <c r="A280" s="420"/>
      <c r="B280" s="443"/>
      <c r="C280" s="420"/>
      <c r="D280" s="422"/>
      <c r="E280" s="8" t="s">
        <v>136</v>
      </c>
      <c r="F280" s="9" t="s">
        <v>137</v>
      </c>
      <c r="G280" s="9" t="s">
        <v>138</v>
      </c>
      <c r="H280" s="443"/>
      <c r="I280" s="443"/>
      <c r="J280" s="443"/>
      <c r="K280" s="176"/>
      <c r="L280" s="4"/>
      <c r="M280" s="8"/>
      <c r="N280" s="461"/>
      <c r="O280" s="461"/>
      <c r="P280" s="461"/>
      <c r="Q280" s="461"/>
      <c r="R280" s="461"/>
      <c r="S280" s="461"/>
    </row>
    <row r="281" spans="1:19" ht="225" x14ac:dyDescent="0.25">
      <c r="A281" s="419">
        <v>11503</v>
      </c>
      <c r="B281" s="425" t="s">
        <v>358</v>
      </c>
      <c r="C281" s="419">
        <v>925</v>
      </c>
      <c r="D281" s="421" t="s">
        <v>155</v>
      </c>
      <c r="E281" s="54" t="s">
        <v>436</v>
      </c>
      <c r="F281" s="54" t="s">
        <v>447</v>
      </c>
      <c r="G281" s="54" t="s">
        <v>439</v>
      </c>
      <c r="H281" s="419"/>
      <c r="I281" s="419"/>
      <c r="J281" s="419"/>
      <c r="K281" s="54" t="s">
        <v>156</v>
      </c>
      <c r="L281" s="9"/>
      <c r="M281" s="9" t="s">
        <v>157</v>
      </c>
      <c r="N281" s="453" t="s">
        <v>510</v>
      </c>
      <c r="O281" s="453" t="s">
        <v>510</v>
      </c>
      <c r="P281" s="453">
        <f>314657100+560829200</f>
        <v>875486300</v>
      </c>
      <c r="Q281" s="453">
        <f>277972200+506215200</f>
        <v>784187400</v>
      </c>
      <c r="R281" s="453">
        <f>277972200+506215200</f>
        <v>784187400</v>
      </c>
      <c r="S281" s="453">
        <v>784187400</v>
      </c>
    </row>
    <row r="282" spans="1:19" ht="81" customHeight="1" x14ac:dyDescent="0.25">
      <c r="A282" s="420"/>
      <c r="B282" s="443"/>
      <c r="C282" s="420"/>
      <c r="D282" s="422"/>
      <c r="E282" s="9" t="s">
        <v>136</v>
      </c>
      <c r="F282" s="9" t="s">
        <v>137</v>
      </c>
      <c r="G282" s="9" t="s">
        <v>138</v>
      </c>
      <c r="H282" s="420"/>
      <c r="I282" s="420"/>
      <c r="J282" s="420"/>
      <c r="K282" s="54"/>
      <c r="L282" s="9"/>
      <c r="M282" s="9"/>
      <c r="N282" s="461"/>
      <c r="O282" s="461"/>
      <c r="P282" s="461"/>
      <c r="Q282" s="461"/>
      <c r="R282" s="461"/>
      <c r="S282" s="461"/>
    </row>
    <row r="283" spans="1:19" ht="300" x14ac:dyDescent="0.25">
      <c r="A283" s="11">
        <v>11504</v>
      </c>
      <c r="B283" s="138" t="s">
        <v>359</v>
      </c>
      <c r="C283" s="11">
        <v>925</v>
      </c>
      <c r="D283" s="17" t="s">
        <v>231</v>
      </c>
      <c r="E283" s="54" t="s">
        <v>436</v>
      </c>
      <c r="F283" s="54" t="s">
        <v>447</v>
      </c>
      <c r="G283" s="54" t="s">
        <v>439</v>
      </c>
      <c r="H283" s="9"/>
      <c r="I283" s="9"/>
      <c r="J283" s="9"/>
      <c r="K283" s="54" t="s">
        <v>139</v>
      </c>
      <c r="L283" s="9"/>
      <c r="M283" s="9" t="s">
        <v>71</v>
      </c>
      <c r="N283" s="156" t="s">
        <v>510</v>
      </c>
      <c r="O283" s="156" t="s">
        <v>510</v>
      </c>
      <c r="P283" s="156">
        <v>58025900</v>
      </c>
      <c r="Q283" s="156">
        <v>54324100</v>
      </c>
      <c r="R283" s="156">
        <v>54324100</v>
      </c>
      <c r="S283" s="156">
        <v>48232988.549999997</v>
      </c>
    </row>
    <row r="284" spans="1:19" s="19" customFormat="1" ht="42.75" x14ac:dyDescent="0.2">
      <c r="A284" s="29"/>
      <c r="B284" s="28" t="s">
        <v>513</v>
      </c>
      <c r="C284" s="29">
        <v>926</v>
      </c>
      <c r="D284" s="30"/>
      <c r="E284" s="28"/>
      <c r="F284" s="28"/>
      <c r="G284" s="28"/>
      <c r="H284" s="28"/>
      <c r="I284" s="28"/>
      <c r="J284" s="28"/>
      <c r="K284" s="175"/>
      <c r="L284" s="28"/>
      <c r="M284" s="28"/>
      <c r="N284" s="161" t="s">
        <v>510</v>
      </c>
      <c r="O284" s="161" t="s">
        <v>510</v>
      </c>
      <c r="P284" s="161">
        <f>P285+P311+P317</f>
        <v>1507145012.0000002</v>
      </c>
      <c r="Q284" s="161">
        <f>Q285+Q311+Q317</f>
        <v>1095494474.8299999</v>
      </c>
      <c r="R284" s="161">
        <f>R285+R311+R317</f>
        <v>689931852.74000001</v>
      </c>
      <c r="S284" s="161">
        <f>S285+S311+S317</f>
        <v>664448032.74000001</v>
      </c>
    </row>
    <row r="285" spans="1:19" s="19" customFormat="1" ht="57" x14ac:dyDescent="0.2">
      <c r="A285" s="79">
        <v>10600</v>
      </c>
      <c r="B285" s="83" t="s">
        <v>596</v>
      </c>
      <c r="C285" s="15"/>
      <c r="D285" s="22"/>
      <c r="E285" s="15"/>
      <c r="F285" s="15"/>
      <c r="G285" s="15"/>
      <c r="H285" s="15"/>
      <c r="I285" s="15"/>
      <c r="J285" s="15"/>
      <c r="K285" s="174"/>
      <c r="L285" s="15"/>
      <c r="M285" s="15"/>
      <c r="N285" s="155" t="s">
        <v>510</v>
      </c>
      <c r="O285" s="155" t="s">
        <v>510</v>
      </c>
      <c r="P285" s="155">
        <f>P287+P290+P293+P295+P297+P300+P303+P307+P286</f>
        <v>1107078933.3000002</v>
      </c>
      <c r="Q285" s="155">
        <f>Q287+Q290+Q293+Q295+Q297+Q300+Q303+Q307+Q286</f>
        <v>768259432.83000004</v>
      </c>
      <c r="R285" s="155">
        <f>R287+R290+R293+R295+R297+R300+R303+R307+R286</f>
        <v>362696810.74000001</v>
      </c>
      <c r="S285" s="155">
        <f>S287+S290+S293+S295+S297+S300+S303+S307+S286</f>
        <v>337279260.74000001</v>
      </c>
    </row>
    <row r="286" spans="1:19" s="19" customFormat="1" ht="105" x14ac:dyDescent="0.2">
      <c r="A286" s="228">
        <v>10602</v>
      </c>
      <c r="B286" s="229" t="s">
        <v>569</v>
      </c>
      <c r="C286" s="249">
        <v>926</v>
      </c>
      <c r="D286" s="248" t="s">
        <v>162</v>
      </c>
      <c r="E286" s="241" t="s">
        <v>19</v>
      </c>
      <c r="F286" s="241" t="s">
        <v>448</v>
      </c>
      <c r="G286" s="8" t="s">
        <v>685</v>
      </c>
      <c r="H286" s="24"/>
      <c r="I286" s="24"/>
      <c r="J286" s="24"/>
      <c r="K286" s="377" t="s">
        <v>635</v>
      </c>
      <c r="L286" s="353"/>
      <c r="M286" s="353" t="s">
        <v>652</v>
      </c>
      <c r="N286" s="245" t="s">
        <v>510</v>
      </c>
      <c r="O286" s="245" t="s">
        <v>510</v>
      </c>
      <c r="P286" s="223"/>
      <c r="Q286" s="163"/>
      <c r="R286" s="163"/>
      <c r="S286" s="163"/>
    </row>
    <row r="287" spans="1:19" ht="105" x14ac:dyDescent="0.25">
      <c r="A287" s="419">
        <v>10605</v>
      </c>
      <c r="B287" s="425" t="s">
        <v>573</v>
      </c>
      <c r="C287" s="419">
        <v>926</v>
      </c>
      <c r="D287" s="421" t="s">
        <v>327</v>
      </c>
      <c r="E287" s="125" t="s">
        <v>19</v>
      </c>
      <c r="F287" s="125" t="s">
        <v>167</v>
      </c>
      <c r="G287" s="8" t="s">
        <v>685</v>
      </c>
      <c r="H287" s="462" t="s">
        <v>170</v>
      </c>
      <c r="I287" s="125" t="s">
        <v>171</v>
      </c>
      <c r="J287" s="125" t="s">
        <v>172</v>
      </c>
      <c r="K287" s="377" t="s">
        <v>635</v>
      </c>
      <c r="L287" s="353"/>
      <c r="M287" s="353" t="s">
        <v>652</v>
      </c>
      <c r="N287" s="453" t="s">
        <v>510</v>
      </c>
      <c r="O287" s="453" t="s">
        <v>510</v>
      </c>
      <c r="P287" s="453">
        <f>2000000+910031+394000+2456615.3+1500000+9907137.53</f>
        <v>17167783.829999998</v>
      </c>
      <c r="Q287" s="453">
        <v>3610000</v>
      </c>
      <c r="R287" s="453">
        <f>830000+1280000</f>
        <v>2110000</v>
      </c>
      <c r="S287" s="453">
        <v>2110000</v>
      </c>
    </row>
    <row r="288" spans="1:19" ht="105" x14ac:dyDescent="0.25">
      <c r="A288" s="429"/>
      <c r="B288" s="426"/>
      <c r="C288" s="429"/>
      <c r="D288" s="476"/>
      <c r="E288" s="353" t="s">
        <v>660</v>
      </c>
      <c r="F288" s="353" t="s">
        <v>557</v>
      </c>
      <c r="G288" s="310" t="s">
        <v>661</v>
      </c>
      <c r="H288" s="463"/>
      <c r="I288" s="129"/>
      <c r="J288" s="129"/>
      <c r="K288" s="54" t="s">
        <v>345</v>
      </c>
      <c r="L288" s="9"/>
      <c r="M288" s="9" t="s">
        <v>344</v>
      </c>
      <c r="N288" s="454"/>
      <c r="O288" s="454"/>
      <c r="P288" s="454"/>
      <c r="Q288" s="454"/>
      <c r="R288" s="454"/>
      <c r="S288" s="454"/>
    </row>
    <row r="289" spans="1:20" ht="90" x14ac:dyDescent="0.25">
      <c r="A289" s="429"/>
      <c r="B289" s="426"/>
      <c r="C289" s="429"/>
      <c r="D289" s="445"/>
      <c r="E289" s="126" t="s">
        <v>168</v>
      </c>
      <c r="F289" s="126" t="s">
        <v>169</v>
      </c>
      <c r="G289" s="126" t="s">
        <v>148</v>
      </c>
      <c r="H289" s="126"/>
      <c r="I289" s="126"/>
      <c r="J289" s="126"/>
      <c r="K289" s="54"/>
      <c r="L289" s="9"/>
      <c r="M289" s="9"/>
      <c r="N289" s="461"/>
      <c r="O289" s="461"/>
      <c r="P289" s="461"/>
      <c r="Q289" s="461"/>
      <c r="R289" s="454"/>
      <c r="S289" s="454"/>
    </row>
    <row r="290" spans="1:20" ht="135" x14ac:dyDescent="0.25">
      <c r="A290" s="419">
        <v>10607</v>
      </c>
      <c r="B290" s="425" t="s">
        <v>574</v>
      </c>
      <c r="C290" s="419">
        <v>926</v>
      </c>
      <c r="D290" s="421" t="s">
        <v>174</v>
      </c>
      <c r="E290" s="9" t="s">
        <v>175</v>
      </c>
      <c r="F290" s="9" t="s">
        <v>176</v>
      </c>
      <c r="G290" s="9" t="s">
        <v>177</v>
      </c>
      <c r="H290" s="9" t="s">
        <v>178</v>
      </c>
      <c r="I290" s="9" t="s">
        <v>39</v>
      </c>
      <c r="J290" s="9" t="s">
        <v>179</v>
      </c>
      <c r="K290" s="377" t="s">
        <v>635</v>
      </c>
      <c r="L290" s="353"/>
      <c r="M290" s="353" t="s">
        <v>652</v>
      </c>
      <c r="N290" s="453" t="s">
        <v>510</v>
      </c>
      <c r="O290" s="453" t="s">
        <v>510</v>
      </c>
      <c r="P290" s="453">
        <v>560727770.10000002</v>
      </c>
      <c r="Q290" s="453">
        <v>340209445</v>
      </c>
      <c r="R290" s="453">
        <v>121325558</v>
      </c>
      <c r="S290" s="453">
        <v>121325558</v>
      </c>
    </row>
    <row r="291" spans="1:20" ht="105" x14ac:dyDescent="0.25">
      <c r="A291" s="429"/>
      <c r="B291" s="426"/>
      <c r="C291" s="429"/>
      <c r="D291" s="445"/>
      <c r="E291" s="353" t="s">
        <v>660</v>
      </c>
      <c r="F291" s="353" t="s">
        <v>557</v>
      </c>
      <c r="G291" s="310" t="s">
        <v>661</v>
      </c>
      <c r="H291" s="9"/>
      <c r="I291" s="9"/>
      <c r="J291" s="9"/>
      <c r="K291" s="54" t="s">
        <v>182</v>
      </c>
      <c r="L291" s="9"/>
      <c r="M291" s="9" t="s">
        <v>183</v>
      </c>
      <c r="N291" s="454"/>
      <c r="O291" s="454"/>
      <c r="P291" s="454"/>
      <c r="Q291" s="454"/>
      <c r="R291" s="454"/>
      <c r="S291" s="454"/>
    </row>
    <row r="292" spans="1:20" ht="105" x14ac:dyDescent="0.25">
      <c r="A292" s="429"/>
      <c r="B292" s="426"/>
      <c r="C292" s="429"/>
      <c r="D292" s="445"/>
      <c r="E292" s="9"/>
      <c r="F292" s="9"/>
      <c r="G292" s="9"/>
      <c r="H292" s="9"/>
      <c r="I292" s="9"/>
      <c r="J292" s="9"/>
      <c r="K292" s="54" t="s">
        <v>180</v>
      </c>
      <c r="L292" s="9"/>
      <c r="M292" s="9" t="s">
        <v>181</v>
      </c>
      <c r="N292" s="454"/>
      <c r="O292" s="454"/>
      <c r="P292" s="454"/>
      <c r="Q292" s="454"/>
      <c r="R292" s="454"/>
      <c r="S292" s="454"/>
    </row>
    <row r="293" spans="1:20" ht="240" x14ac:dyDescent="0.25">
      <c r="A293" s="419">
        <v>10608</v>
      </c>
      <c r="B293" s="425" t="s">
        <v>558</v>
      </c>
      <c r="C293" s="419">
        <v>926</v>
      </c>
      <c r="D293" s="421" t="s">
        <v>92</v>
      </c>
      <c r="E293" s="9" t="s">
        <v>19</v>
      </c>
      <c r="F293" s="9" t="s">
        <v>184</v>
      </c>
      <c r="G293" s="8" t="s">
        <v>685</v>
      </c>
      <c r="H293" s="9"/>
      <c r="I293" s="9"/>
      <c r="J293" s="9"/>
      <c r="K293" s="54" t="s">
        <v>455</v>
      </c>
      <c r="L293" s="9"/>
      <c r="M293" s="9" t="s">
        <v>356</v>
      </c>
      <c r="N293" s="455" t="s">
        <v>510</v>
      </c>
      <c r="O293" s="455" t="s">
        <v>510</v>
      </c>
      <c r="P293" s="453">
        <v>47958751.850000001</v>
      </c>
      <c r="Q293" s="453">
        <v>189341783.34</v>
      </c>
      <c r="R293" s="453">
        <v>3130000</v>
      </c>
      <c r="S293" s="453">
        <v>3130000</v>
      </c>
    </row>
    <row r="294" spans="1:20" ht="105" x14ac:dyDescent="0.25">
      <c r="A294" s="420"/>
      <c r="B294" s="443"/>
      <c r="C294" s="420"/>
      <c r="D294" s="422"/>
      <c r="E294" s="353" t="s">
        <v>660</v>
      </c>
      <c r="F294" s="353" t="s">
        <v>557</v>
      </c>
      <c r="G294" s="310" t="s">
        <v>661</v>
      </c>
      <c r="H294" s="9"/>
      <c r="I294" s="9"/>
      <c r="J294" s="9"/>
      <c r="K294" s="377" t="s">
        <v>635</v>
      </c>
      <c r="L294" s="353"/>
      <c r="M294" s="353" t="s">
        <v>652</v>
      </c>
      <c r="N294" s="457"/>
      <c r="O294" s="457"/>
      <c r="P294" s="461"/>
      <c r="Q294" s="461"/>
      <c r="R294" s="461"/>
      <c r="S294" s="461"/>
    </row>
    <row r="295" spans="1:20" ht="225" x14ac:dyDescent="0.25">
      <c r="A295" s="419">
        <v>10611</v>
      </c>
      <c r="B295" s="425" t="s">
        <v>575</v>
      </c>
      <c r="C295" s="419">
        <v>926</v>
      </c>
      <c r="D295" s="421" t="s">
        <v>186</v>
      </c>
      <c r="E295" s="9" t="s">
        <v>19</v>
      </c>
      <c r="F295" s="9" t="s">
        <v>187</v>
      </c>
      <c r="G295" s="9" t="s">
        <v>641</v>
      </c>
      <c r="H295" s="9" t="s">
        <v>188</v>
      </c>
      <c r="I295" s="9" t="s">
        <v>39</v>
      </c>
      <c r="J295" s="9" t="s">
        <v>189</v>
      </c>
      <c r="K295" s="54" t="s">
        <v>456</v>
      </c>
      <c r="L295" s="9"/>
      <c r="M295" s="9" t="s">
        <v>193</v>
      </c>
      <c r="N295" s="453" t="s">
        <v>510</v>
      </c>
      <c r="O295" s="453" t="s">
        <v>510</v>
      </c>
      <c r="P295" s="453">
        <v>137373650</v>
      </c>
      <c r="Q295" s="453">
        <v>125157624.14</v>
      </c>
      <c r="R295" s="453">
        <v>126699375.73999999</v>
      </c>
      <c r="S295" s="453">
        <v>126699345.73999999</v>
      </c>
    </row>
    <row r="296" spans="1:20" ht="105" x14ac:dyDescent="0.25">
      <c r="A296" s="420"/>
      <c r="B296" s="443"/>
      <c r="C296" s="420"/>
      <c r="D296" s="422"/>
      <c r="E296" s="353" t="s">
        <v>660</v>
      </c>
      <c r="F296" s="353" t="s">
        <v>557</v>
      </c>
      <c r="G296" s="310" t="s">
        <v>661</v>
      </c>
      <c r="H296" s="9" t="s">
        <v>190</v>
      </c>
      <c r="I296" s="9" t="s">
        <v>191</v>
      </c>
      <c r="J296" s="9" t="s">
        <v>192</v>
      </c>
      <c r="K296" s="377" t="s">
        <v>635</v>
      </c>
      <c r="L296" s="353"/>
      <c r="M296" s="353" t="s">
        <v>614</v>
      </c>
      <c r="N296" s="461"/>
      <c r="O296" s="461"/>
      <c r="P296" s="461"/>
      <c r="Q296" s="461"/>
      <c r="R296" s="461"/>
      <c r="S296" s="461"/>
    </row>
    <row r="297" spans="1:20" ht="105" x14ac:dyDescent="0.25">
      <c r="A297" s="419">
        <v>10636</v>
      </c>
      <c r="B297" s="425" t="s">
        <v>576</v>
      </c>
      <c r="C297" s="419">
        <v>926</v>
      </c>
      <c r="D297" s="421" t="s">
        <v>203</v>
      </c>
      <c r="E297" s="425" t="s">
        <v>19</v>
      </c>
      <c r="F297" s="425" t="s">
        <v>196</v>
      </c>
      <c r="G297" s="496" t="s">
        <v>685</v>
      </c>
      <c r="H297" s="425" t="s">
        <v>197</v>
      </c>
      <c r="I297" s="425" t="s">
        <v>199</v>
      </c>
      <c r="J297" s="425" t="s">
        <v>198</v>
      </c>
      <c r="K297" s="377" t="s">
        <v>635</v>
      </c>
      <c r="L297" s="353"/>
      <c r="M297" s="353" t="s">
        <v>652</v>
      </c>
      <c r="N297" s="453" t="s">
        <v>510</v>
      </c>
      <c r="O297" s="453" t="s">
        <v>510</v>
      </c>
      <c r="P297" s="453">
        <v>117254.2</v>
      </c>
      <c r="Q297" s="453">
        <v>42990</v>
      </c>
      <c r="R297" s="453">
        <v>42990</v>
      </c>
      <c r="S297" s="453">
        <v>42990</v>
      </c>
    </row>
    <row r="298" spans="1:20" ht="120" x14ac:dyDescent="0.25">
      <c r="A298" s="429"/>
      <c r="B298" s="426"/>
      <c r="C298" s="429"/>
      <c r="D298" s="445"/>
      <c r="E298" s="426"/>
      <c r="F298" s="426"/>
      <c r="G298" s="497"/>
      <c r="H298" s="426"/>
      <c r="I298" s="426"/>
      <c r="J298" s="426"/>
      <c r="K298" s="54" t="s">
        <v>200</v>
      </c>
      <c r="L298" s="9"/>
      <c r="M298" s="9" t="s">
        <v>201</v>
      </c>
      <c r="N298" s="454"/>
      <c r="O298" s="454"/>
      <c r="P298" s="454"/>
      <c r="Q298" s="454"/>
      <c r="R298" s="454"/>
      <c r="S298" s="454"/>
    </row>
    <row r="299" spans="1:20" ht="105" x14ac:dyDescent="0.25">
      <c r="A299" s="420"/>
      <c r="B299" s="443"/>
      <c r="C299" s="420"/>
      <c r="D299" s="422"/>
      <c r="E299" s="353" t="s">
        <v>660</v>
      </c>
      <c r="F299" s="353" t="s">
        <v>557</v>
      </c>
      <c r="G299" s="310" t="s">
        <v>661</v>
      </c>
      <c r="H299" s="303"/>
      <c r="I299" s="303"/>
      <c r="J299" s="303"/>
      <c r="K299" s="54"/>
      <c r="L299" s="306"/>
      <c r="M299" s="306"/>
      <c r="N299" s="305"/>
      <c r="O299" s="305"/>
      <c r="P299" s="305"/>
      <c r="Q299" s="305"/>
      <c r="R299" s="305"/>
      <c r="S299" s="305"/>
    </row>
    <row r="300" spans="1:20" ht="105" x14ac:dyDescent="0.25">
      <c r="A300" s="419">
        <v>10638</v>
      </c>
      <c r="B300" s="425" t="s">
        <v>202</v>
      </c>
      <c r="C300" s="419">
        <v>926</v>
      </c>
      <c r="D300" s="421" t="s">
        <v>203</v>
      </c>
      <c r="E300" s="9" t="s">
        <v>19</v>
      </c>
      <c r="F300" s="9" t="s">
        <v>204</v>
      </c>
      <c r="G300" s="8" t="s">
        <v>685</v>
      </c>
      <c r="H300" s="9" t="s">
        <v>208</v>
      </c>
      <c r="I300" s="9" t="s">
        <v>39</v>
      </c>
      <c r="J300" s="9" t="s">
        <v>209</v>
      </c>
      <c r="K300" s="377" t="s">
        <v>635</v>
      </c>
      <c r="L300" s="353"/>
      <c r="M300" s="353" t="s">
        <v>652</v>
      </c>
      <c r="N300" s="458" t="s">
        <v>510</v>
      </c>
      <c r="O300" s="458" t="s">
        <v>510</v>
      </c>
      <c r="P300" s="458">
        <v>7318109.54</v>
      </c>
      <c r="Q300" s="458">
        <v>7475100</v>
      </c>
      <c r="R300" s="458">
        <v>7475100</v>
      </c>
      <c r="S300" s="458">
        <v>7475100</v>
      </c>
      <c r="T300" s="169"/>
    </row>
    <row r="301" spans="1:20" ht="120" x14ac:dyDescent="0.25">
      <c r="A301" s="429"/>
      <c r="B301" s="426"/>
      <c r="C301" s="429"/>
      <c r="D301" s="445"/>
      <c r="E301" s="353" t="s">
        <v>660</v>
      </c>
      <c r="F301" s="353" t="s">
        <v>557</v>
      </c>
      <c r="G301" s="310" t="s">
        <v>661</v>
      </c>
      <c r="H301" s="9"/>
      <c r="I301" s="9"/>
      <c r="J301" s="9"/>
      <c r="K301" s="54" t="s">
        <v>210</v>
      </c>
      <c r="L301" s="9"/>
      <c r="M301" s="9" t="s">
        <v>211</v>
      </c>
      <c r="N301" s="459"/>
      <c r="O301" s="459"/>
      <c r="P301" s="459"/>
      <c r="Q301" s="459"/>
      <c r="R301" s="459"/>
      <c r="S301" s="459"/>
      <c r="T301" s="169"/>
    </row>
    <row r="302" spans="1:20" ht="60" x14ac:dyDescent="0.25">
      <c r="A302" s="420"/>
      <c r="B302" s="443"/>
      <c r="C302" s="420"/>
      <c r="D302" s="422"/>
      <c r="E302" s="9" t="s">
        <v>205</v>
      </c>
      <c r="F302" s="9" t="s">
        <v>206</v>
      </c>
      <c r="G302" s="9" t="s">
        <v>207</v>
      </c>
      <c r="H302" s="9"/>
      <c r="I302" s="9"/>
      <c r="J302" s="9"/>
      <c r="K302" s="244"/>
      <c r="L302" s="244"/>
      <c r="M302" s="244"/>
      <c r="N302" s="460"/>
      <c r="O302" s="460"/>
      <c r="P302" s="460"/>
      <c r="Q302" s="460"/>
      <c r="R302" s="460"/>
      <c r="S302" s="460"/>
      <c r="T302" s="169"/>
    </row>
    <row r="303" spans="1:20" ht="105" x14ac:dyDescent="0.25">
      <c r="A303" s="419">
        <v>10639</v>
      </c>
      <c r="B303" s="425" t="s">
        <v>398</v>
      </c>
      <c r="C303" s="419">
        <v>926</v>
      </c>
      <c r="D303" s="421" t="s">
        <v>330</v>
      </c>
      <c r="E303" s="9" t="s">
        <v>19</v>
      </c>
      <c r="F303" s="9" t="s">
        <v>212</v>
      </c>
      <c r="G303" s="8" t="s">
        <v>685</v>
      </c>
      <c r="H303" s="9" t="s">
        <v>219</v>
      </c>
      <c r="I303" s="9" t="s">
        <v>39</v>
      </c>
      <c r="J303" s="9" t="s">
        <v>220</v>
      </c>
      <c r="K303" s="377" t="s">
        <v>635</v>
      </c>
      <c r="L303" s="353"/>
      <c r="M303" s="353" t="s">
        <v>652</v>
      </c>
      <c r="N303" s="453" t="s">
        <v>510</v>
      </c>
      <c r="O303" s="453" t="s">
        <v>510</v>
      </c>
      <c r="P303" s="453">
        <v>18113466.460000001</v>
      </c>
      <c r="Q303" s="453">
        <v>124000</v>
      </c>
      <c r="R303" s="453">
        <v>124000</v>
      </c>
      <c r="S303" s="453">
        <v>124000</v>
      </c>
    </row>
    <row r="304" spans="1:20" ht="120" x14ac:dyDescent="0.25">
      <c r="A304" s="429"/>
      <c r="B304" s="426"/>
      <c r="C304" s="429"/>
      <c r="D304" s="445"/>
      <c r="E304" s="9" t="s">
        <v>213</v>
      </c>
      <c r="F304" s="9" t="s">
        <v>214</v>
      </c>
      <c r="G304" s="9" t="s">
        <v>215</v>
      </c>
      <c r="H304" s="9"/>
      <c r="I304" s="9"/>
      <c r="J304" s="9"/>
      <c r="K304" s="54" t="s">
        <v>221</v>
      </c>
      <c r="L304" s="9"/>
      <c r="M304" s="9" t="s">
        <v>222</v>
      </c>
      <c r="N304" s="454"/>
      <c r="O304" s="454"/>
      <c r="P304" s="454"/>
      <c r="Q304" s="454"/>
      <c r="R304" s="454"/>
      <c r="S304" s="454"/>
    </row>
    <row r="305" spans="1:19" ht="105" x14ac:dyDescent="0.25">
      <c r="A305" s="429"/>
      <c r="B305" s="426"/>
      <c r="C305" s="429"/>
      <c r="D305" s="445"/>
      <c r="E305" s="353" t="s">
        <v>660</v>
      </c>
      <c r="F305" s="353" t="s">
        <v>557</v>
      </c>
      <c r="G305" s="310" t="s">
        <v>661</v>
      </c>
      <c r="H305" s="306"/>
      <c r="I305" s="306"/>
      <c r="J305" s="306"/>
      <c r="K305" s="54"/>
      <c r="L305" s="306"/>
      <c r="M305" s="306"/>
      <c r="N305" s="454"/>
      <c r="O305" s="454"/>
      <c r="P305" s="454"/>
      <c r="Q305" s="454"/>
      <c r="R305" s="454"/>
      <c r="S305" s="454"/>
    </row>
    <row r="306" spans="1:19" ht="60" x14ac:dyDescent="0.25">
      <c r="A306" s="420"/>
      <c r="B306" s="443"/>
      <c r="C306" s="420"/>
      <c r="D306" s="422"/>
      <c r="E306" s="9" t="s">
        <v>216</v>
      </c>
      <c r="F306" s="9" t="s">
        <v>217</v>
      </c>
      <c r="G306" s="9" t="s">
        <v>218</v>
      </c>
      <c r="H306" s="9"/>
      <c r="I306" s="9"/>
      <c r="J306" s="9"/>
      <c r="K306" s="54"/>
      <c r="L306" s="9"/>
      <c r="M306" s="9"/>
      <c r="N306" s="461"/>
      <c r="O306" s="461"/>
      <c r="P306" s="461"/>
      <c r="Q306" s="461"/>
      <c r="R306" s="461"/>
      <c r="S306" s="461"/>
    </row>
    <row r="307" spans="1:19" ht="128.25" customHeight="1" x14ac:dyDescent="0.25">
      <c r="A307" s="494" t="s">
        <v>577</v>
      </c>
      <c r="B307" s="425" t="s">
        <v>399</v>
      </c>
      <c r="C307" s="419">
        <v>926</v>
      </c>
      <c r="D307" s="421" t="s">
        <v>203</v>
      </c>
      <c r="E307" s="9" t="s">
        <v>19</v>
      </c>
      <c r="F307" s="9" t="s">
        <v>224</v>
      </c>
      <c r="G307" s="8" t="s">
        <v>685</v>
      </c>
      <c r="H307" s="9"/>
      <c r="I307" s="9"/>
      <c r="J307" s="9"/>
      <c r="K307" s="377" t="s">
        <v>635</v>
      </c>
      <c r="L307" s="353"/>
      <c r="M307" s="353" t="s">
        <v>652</v>
      </c>
      <c r="N307" s="453" t="s">
        <v>510</v>
      </c>
      <c r="O307" s="453" t="s">
        <v>510</v>
      </c>
      <c r="P307" s="453">
        <f>325737511.06-P300-P297</f>
        <v>318302147.31999999</v>
      </c>
      <c r="Q307" s="453">
        <f>109816580.35-Q300-Q297</f>
        <v>102298490.34999999</v>
      </c>
      <c r="R307" s="453">
        <f>109307877-R300-R297</f>
        <v>101789787</v>
      </c>
      <c r="S307" s="453">
        <f>83890357-S300-S297</f>
        <v>76372267</v>
      </c>
    </row>
    <row r="308" spans="1:19" ht="105" customHeight="1" x14ac:dyDescent="0.25">
      <c r="A308" s="495"/>
      <c r="B308" s="426"/>
      <c r="C308" s="429"/>
      <c r="D308" s="445"/>
      <c r="E308" s="353" t="s">
        <v>660</v>
      </c>
      <c r="F308" s="353" t="s">
        <v>557</v>
      </c>
      <c r="G308" s="310" t="s">
        <v>661</v>
      </c>
      <c r="H308" s="9"/>
      <c r="I308" s="9"/>
      <c r="J308" s="9"/>
      <c r="K308" s="132" t="s">
        <v>342</v>
      </c>
      <c r="L308" s="127"/>
      <c r="M308" s="127" t="s">
        <v>343</v>
      </c>
      <c r="N308" s="454"/>
      <c r="O308" s="454"/>
      <c r="P308" s="454"/>
      <c r="Q308" s="454"/>
      <c r="R308" s="454"/>
      <c r="S308" s="454"/>
    </row>
    <row r="309" spans="1:19" ht="156" customHeight="1" x14ac:dyDescent="0.25">
      <c r="A309" s="221"/>
      <c r="B309" s="426"/>
      <c r="C309" s="221"/>
      <c r="D309" s="222"/>
      <c r="E309" s="9"/>
      <c r="F309" s="9"/>
      <c r="G309" s="9"/>
      <c r="H309" s="9"/>
      <c r="I309" s="9"/>
      <c r="J309" s="9"/>
      <c r="K309" s="132" t="s">
        <v>431</v>
      </c>
      <c r="L309" s="127"/>
      <c r="M309" s="127" t="s">
        <v>432</v>
      </c>
      <c r="N309" s="220"/>
      <c r="O309" s="220"/>
      <c r="P309" s="220"/>
      <c r="Q309" s="220"/>
      <c r="R309" s="220"/>
      <c r="S309" s="220"/>
    </row>
    <row r="310" spans="1:19" ht="63.75" customHeight="1" x14ac:dyDescent="0.25">
      <c r="A310" s="382"/>
      <c r="B310" s="381"/>
      <c r="C310" s="382"/>
      <c r="D310" s="383"/>
      <c r="E310" s="353"/>
      <c r="F310" s="353"/>
      <c r="G310" s="353"/>
      <c r="H310" s="353"/>
      <c r="I310" s="353"/>
      <c r="J310" s="353"/>
      <c r="K310" s="54" t="s">
        <v>673</v>
      </c>
      <c r="L310" s="353"/>
      <c r="M310" s="353" t="s">
        <v>672</v>
      </c>
      <c r="N310" s="384"/>
      <c r="O310" s="384"/>
      <c r="P310" s="384"/>
      <c r="Q310" s="384"/>
      <c r="R310" s="384"/>
      <c r="S310" s="384"/>
    </row>
    <row r="311" spans="1:19" s="19" customFormat="1" ht="114" x14ac:dyDescent="0.2">
      <c r="A311" s="63">
        <v>10700</v>
      </c>
      <c r="B311" s="285" t="s">
        <v>561</v>
      </c>
      <c r="C311" s="15"/>
      <c r="D311" s="22"/>
      <c r="E311" s="15"/>
      <c r="F311" s="15"/>
      <c r="G311" s="15"/>
      <c r="H311" s="15"/>
      <c r="I311" s="15"/>
      <c r="J311" s="15"/>
      <c r="K311" s="50"/>
      <c r="L311" s="50"/>
      <c r="M311" s="50"/>
      <c r="N311" s="155" t="s">
        <v>510</v>
      </c>
      <c r="O311" s="155" t="s">
        <v>510</v>
      </c>
      <c r="P311" s="155">
        <f>P312+P315</f>
        <v>203869178.69999999</v>
      </c>
      <c r="Q311" s="155">
        <f>Q312+Q315</f>
        <v>132326342</v>
      </c>
      <c r="R311" s="155">
        <f>R312+R315</f>
        <v>132326342</v>
      </c>
      <c r="S311" s="155">
        <f>S312+S315</f>
        <v>132326372</v>
      </c>
    </row>
    <row r="312" spans="1:19" ht="105" x14ac:dyDescent="0.25">
      <c r="A312" s="419" t="s">
        <v>562</v>
      </c>
      <c r="B312" s="425" t="s">
        <v>400</v>
      </c>
      <c r="C312" s="419">
        <v>926</v>
      </c>
      <c r="D312" s="421" t="s">
        <v>162</v>
      </c>
      <c r="E312" s="9" t="s">
        <v>19</v>
      </c>
      <c r="F312" s="9" t="s">
        <v>654</v>
      </c>
      <c r="G312" s="8" t="s">
        <v>685</v>
      </c>
      <c r="H312" s="9" t="s">
        <v>22</v>
      </c>
      <c r="I312" s="10" t="s">
        <v>23</v>
      </c>
      <c r="J312" s="8" t="s">
        <v>24</v>
      </c>
      <c r="K312" s="377" t="s">
        <v>635</v>
      </c>
      <c r="L312" s="353"/>
      <c r="M312" s="353" t="s">
        <v>652</v>
      </c>
      <c r="N312" s="455" t="s">
        <v>510</v>
      </c>
      <c r="O312" s="455" t="s">
        <v>510</v>
      </c>
      <c r="P312" s="453">
        <v>34168386.409999996</v>
      </c>
      <c r="Q312" s="453">
        <v>9616052</v>
      </c>
      <c r="R312" s="453">
        <v>9616052</v>
      </c>
      <c r="S312" s="453">
        <v>9616082</v>
      </c>
    </row>
    <row r="313" spans="1:19" ht="105" x14ac:dyDescent="0.25">
      <c r="A313" s="429"/>
      <c r="B313" s="426"/>
      <c r="C313" s="429"/>
      <c r="D313" s="445"/>
      <c r="E313" s="353" t="s">
        <v>660</v>
      </c>
      <c r="F313" s="353" t="s">
        <v>557</v>
      </c>
      <c r="G313" s="310" t="s">
        <v>661</v>
      </c>
      <c r="H313" s="306"/>
      <c r="I313" s="10"/>
      <c r="J313" s="8"/>
      <c r="K313" s="54" t="s">
        <v>669</v>
      </c>
      <c r="L313" s="353"/>
      <c r="M313" s="353" t="s">
        <v>670</v>
      </c>
      <c r="N313" s="456"/>
      <c r="O313" s="456"/>
      <c r="P313" s="454"/>
      <c r="Q313" s="454"/>
      <c r="R313" s="454"/>
      <c r="S313" s="454"/>
    </row>
    <row r="314" spans="1:19" ht="228.75" customHeight="1" x14ac:dyDescent="0.25">
      <c r="A314" s="420"/>
      <c r="B314" s="443"/>
      <c r="C314" s="420"/>
      <c r="D314" s="422"/>
      <c r="E314" s="8" t="s">
        <v>20</v>
      </c>
      <c r="F314" s="6" t="s">
        <v>39</v>
      </c>
      <c r="G314" s="8" t="s">
        <v>21</v>
      </c>
      <c r="H314" s="9" t="s">
        <v>25</v>
      </c>
      <c r="I314" s="10" t="s">
        <v>23</v>
      </c>
      <c r="J314" s="9" t="s">
        <v>26</v>
      </c>
      <c r="K314" s="117" t="s">
        <v>610</v>
      </c>
      <c r="L314" s="117"/>
      <c r="M314" s="117" t="s">
        <v>698</v>
      </c>
      <c r="N314" s="457"/>
      <c r="O314" s="457"/>
      <c r="P314" s="461"/>
      <c r="Q314" s="461"/>
      <c r="R314" s="461"/>
      <c r="S314" s="461"/>
    </row>
    <row r="315" spans="1:19" ht="90" x14ac:dyDescent="0.25">
      <c r="A315" s="419">
        <v>10708</v>
      </c>
      <c r="B315" s="425" t="s">
        <v>291</v>
      </c>
      <c r="C315" s="419">
        <v>926</v>
      </c>
      <c r="D315" s="421" t="s">
        <v>162</v>
      </c>
      <c r="E315" s="9" t="s">
        <v>19</v>
      </c>
      <c r="F315" s="9" t="s">
        <v>274</v>
      </c>
      <c r="G315" s="8" t="s">
        <v>685</v>
      </c>
      <c r="H315" s="12"/>
      <c r="I315" s="9"/>
      <c r="J315" s="9"/>
      <c r="K315" s="177" t="s">
        <v>163</v>
      </c>
      <c r="L315" s="9"/>
      <c r="M315" s="9" t="s">
        <v>164</v>
      </c>
      <c r="N315" s="453" t="s">
        <v>510</v>
      </c>
      <c r="O315" s="453" t="s">
        <v>510</v>
      </c>
      <c r="P315" s="458">
        <v>169700792.28999999</v>
      </c>
      <c r="Q315" s="453">
        <v>122710290</v>
      </c>
      <c r="R315" s="453">
        <v>122710290</v>
      </c>
      <c r="S315" s="453">
        <v>122710290</v>
      </c>
    </row>
    <row r="316" spans="1:19" ht="105" x14ac:dyDescent="0.25">
      <c r="A316" s="420"/>
      <c r="B316" s="443"/>
      <c r="C316" s="420"/>
      <c r="D316" s="422"/>
      <c r="E316" s="353" t="s">
        <v>660</v>
      </c>
      <c r="F316" s="353" t="s">
        <v>557</v>
      </c>
      <c r="G316" s="310" t="s">
        <v>661</v>
      </c>
      <c r="H316" s="9"/>
      <c r="I316" s="9"/>
      <c r="J316" s="9"/>
      <c r="K316" s="377" t="s">
        <v>635</v>
      </c>
      <c r="L316" s="353"/>
      <c r="M316" s="353" t="s">
        <v>652</v>
      </c>
      <c r="N316" s="461"/>
      <c r="O316" s="461"/>
      <c r="P316" s="460"/>
      <c r="Q316" s="461"/>
      <c r="R316" s="461"/>
      <c r="S316" s="461"/>
    </row>
    <row r="317" spans="1:19" s="19" customFormat="1" ht="42.75" x14ac:dyDescent="0.2">
      <c r="A317" s="84">
        <v>11300</v>
      </c>
      <c r="B317" s="86" t="s">
        <v>391</v>
      </c>
      <c r="C317" s="15"/>
      <c r="D317" s="22"/>
      <c r="E317" s="15"/>
      <c r="F317" s="15"/>
      <c r="G317" s="15"/>
      <c r="H317" s="15"/>
      <c r="I317" s="15"/>
      <c r="J317" s="15"/>
      <c r="K317" s="174"/>
      <c r="L317" s="15"/>
      <c r="M317" s="15"/>
      <c r="N317" s="155" t="s">
        <v>510</v>
      </c>
      <c r="O317" s="155" t="s">
        <v>510</v>
      </c>
      <c r="P317" s="155">
        <f>P318+P319</f>
        <v>196196900</v>
      </c>
      <c r="Q317" s="155">
        <f>Q318+Q319</f>
        <v>194908700</v>
      </c>
      <c r="R317" s="155">
        <f>R318+R319</f>
        <v>194908700</v>
      </c>
      <c r="S317" s="155">
        <f>S318+S319</f>
        <v>194842400</v>
      </c>
    </row>
    <row r="318" spans="1:19" ht="230.25" customHeight="1" x14ac:dyDescent="0.25">
      <c r="A318" s="184">
        <v>11360</v>
      </c>
      <c r="B318" s="185" t="s">
        <v>401</v>
      </c>
      <c r="C318" s="184">
        <v>926</v>
      </c>
      <c r="D318" s="186" t="s">
        <v>166</v>
      </c>
      <c r="E318" s="54" t="s">
        <v>436</v>
      </c>
      <c r="F318" s="54" t="s">
        <v>593</v>
      </c>
      <c r="G318" s="54" t="s">
        <v>439</v>
      </c>
      <c r="H318" s="208" t="s">
        <v>225</v>
      </c>
      <c r="I318" s="188" t="s">
        <v>39</v>
      </c>
      <c r="J318" s="185" t="s">
        <v>226</v>
      </c>
      <c r="K318" s="182" t="s">
        <v>380</v>
      </c>
      <c r="L318" s="9"/>
      <c r="M318" s="9" t="s">
        <v>381</v>
      </c>
      <c r="N318" s="205" t="s">
        <v>510</v>
      </c>
      <c r="O318" s="205" t="s">
        <v>510</v>
      </c>
      <c r="P318" s="205">
        <v>192638800</v>
      </c>
      <c r="Q318" s="205">
        <v>192638800</v>
      </c>
      <c r="R318" s="205">
        <v>192638800</v>
      </c>
      <c r="S318" s="205">
        <v>192638800</v>
      </c>
    </row>
    <row r="319" spans="1:19" ht="119.25" customHeight="1" x14ac:dyDescent="0.25">
      <c r="A319" s="207">
        <v>11354</v>
      </c>
      <c r="B319" s="208" t="s">
        <v>297</v>
      </c>
      <c r="C319" s="207">
        <v>926</v>
      </c>
      <c r="D319" s="209" t="s">
        <v>684</v>
      </c>
      <c r="E319" s="54" t="s">
        <v>436</v>
      </c>
      <c r="F319" s="54" t="s">
        <v>449</v>
      </c>
      <c r="G319" s="54" t="s">
        <v>439</v>
      </c>
      <c r="H319" s="208" t="s">
        <v>227</v>
      </c>
      <c r="I319" s="208" t="s">
        <v>39</v>
      </c>
      <c r="J319" s="208" t="s">
        <v>228</v>
      </c>
      <c r="K319" s="54" t="s">
        <v>324</v>
      </c>
      <c r="L319" s="9"/>
      <c r="M319" s="9" t="s">
        <v>325</v>
      </c>
      <c r="N319" s="205" t="s">
        <v>510</v>
      </c>
      <c r="O319" s="205" t="s">
        <v>510</v>
      </c>
      <c r="P319" s="205">
        <f>447700+3110400</f>
        <v>3558100</v>
      </c>
      <c r="Q319" s="205">
        <f>446900+1823000</f>
        <v>2269900</v>
      </c>
      <c r="R319" s="205">
        <f>446900+1823000</f>
        <v>2269900</v>
      </c>
      <c r="S319" s="205">
        <f>380700+1822900</f>
        <v>2203600</v>
      </c>
    </row>
    <row r="320" spans="1:19" s="19" customFormat="1" ht="42.75" x14ac:dyDescent="0.2">
      <c r="A320" s="26"/>
      <c r="B320" s="25" t="s">
        <v>514</v>
      </c>
      <c r="C320" s="26">
        <v>927</v>
      </c>
      <c r="D320" s="27"/>
      <c r="E320" s="25"/>
      <c r="F320" s="25"/>
      <c r="G320" s="25"/>
      <c r="H320" s="25"/>
      <c r="I320" s="25"/>
      <c r="J320" s="25"/>
      <c r="K320" s="178"/>
      <c r="L320" s="25"/>
      <c r="M320" s="25"/>
      <c r="N320" s="164" t="s">
        <v>510</v>
      </c>
      <c r="O320" s="164" t="s">
        <v>510</v>
      </c>
      <c r="P320" s="164">
        <f>P321+P332</f>
        <v>212537248.82999998</v>
      </c>
      <c r="Q320" s="164">
        <f>Q321+Q332</f>
        <v>226854130.94</v>
      </c>
      <c r="R320" s="164">
        <f>R321+R332</f>
        <v>325444503.19</v>
      </c>
      <c r="S320" s="164">
        <f>S321+S332</f>
        <v>325444503.19</v>
      </c>
    </row>
    <row r="321" spans="1:19" s="19" customFormat="1" ht="57" x14ac:dyDescent="0.2">
      <c r="A321" s="79">
        <v>10600</v>
      </c>
      <c r="B321" s="83" t="s">
        <v>596</v>
      </c>
      <c r="C321" s="15"/>
      <c r="D321" s="22"/>
      <c r="E321" s="15"/>
      <c r="F321" s="15"/>
      <c r="G321" s="15"/>
      <c r="H321" s="15"/>
      <c r="I321" s="15"/>
      <c r="J321" s="15"/>
      <c r="K321" s="174"/>
      <c r="L321" s="15"/>
      <c r="M321" s="15"/>
      <c r="N321" s="155" t="s">
        <v>510</v>
      </c>
      <c r="O321" s="155" t="s">
        <v>510</v>
      </c>
      <c r="P321" s="155">
        <f>SUM(P322:P330)</f>
        <v>202773149.69999999</v>
      </c>
      <c r="Q321" s="155">
        <f>SUM(Q322:Q330)</f>
        <v>218005840.94</v>
      </c>
      <c r="R321" s="155">
        <f>SUM(R322:R330)</f>
        <v>316596213.19</v>
      </c>
      <c r="S321" s="155">
        <f>SUM(S322:S330)</f>
        <v>316596213.19</v>
      </c>
    </row>
    <row r="322" spans="1:19" s="19" customFormat="1" ht="105" x14ac:dyDescent="0.2">
      <c r="A322" s="228">
        <v>10602</v>
      </c>
      <c r="B322" s="229" t="s">
        <v>569</v>
      </c>
      <c r="C322" s="238">
        <v>927</v>
      </c>
      <c r="D322" s="239" t="s">
        <v>229</v>
      </c>
      <c r="E322" s="9" t="s">
        <v>19</v>
      </c>
      <c r="F322" s="54" t="s">
        <v>450</v>
      </c>
      <c r="G322" s="8" t="s">
        <v>685</v>
      </c>
      <c r="H322" s="24"/>
      <c r="I322" s="24"/>
      <c r="J322" s="24"/>
      <c r="K322" s="377" t="s">
        <v>635</v>
      </c>
      <c r="L322" s="353"/>
      <c r="M322" s="353" t="s">
        <v>652</v>
      </c>
      <c r="N322" s="246" t="s">
        <v>510</v>
      </c>
      <c r="O322" s="246" t="s">
        <v>510</v>
      </c>
      <c r="P322" s="235"/>
      <c r="Q322" s="163"/>
      <c r="R322" s="163"/>
      <c r="S322" s="163"/>
    </row>
    <row r="323" spans="1:19" ht="105" x14ac:dyDescent="0.25">
      <c r="A323" s="419">
        <v>10634</v>
      </c>
      <c r="B323" s="425" t="s">
        <v>578</v>
      </c>
      <c r="C323" s="419">
        <v>927</v>
      </c>
      <c r="D323" s="421" t="s">
        <v>409</v>
      </c>
      <c r="E323" s="9" t="s">
        <v>19</v>
      </c>
      <c r="F323" s="9" t="s">
        <v>242</v>
      </c>
      <c r="G323" s="8" t="s">
        <v>685</v>
      </c>
      <c r="H323" s="9"/>
      <c r="I323" s="9"/>
      <c r="J323" s="9"/>
      <c r="K323" s="377" t="s">
        <v>635</v>
      </c>
      <c r="L323" s="353"/>
      <c r="M323" s="353" t="s">
        <v>614</v>
      </c>
      <c r="N323" s="243" t="s">
        <v>510</v>
      </c>
      <c r="O323" s="243" t="s">
        <v>510</v>
      </c>
      <c r="P323" s="243">
        <f>95342955.69+107430194.01-P330</f>
        <v>202573149.69999999</v>
      </c>
      <c r="Q323" s="243">
        <f>78578116.43+139427724.51-Q330</f>
        <v>217805840.94</v>
      </c>
      <c r="R323" s="243">
        <f>228673539.19+87922674-R330</f>
        <v>316396213.19</v>
      </c>
      <c r="S323" s="243">
        <f>228823539.19+87772674-S330</f>
        <v>316396213.19</v>
      </c>
    </row>
    <row r="324" spans="1:19" ht="165" x14ac:dyDescent="0.25">
      <c r="A324" s="420"/>
      <c r="B324" s="443"/>
      <c r="C324" s="420"/>
      <c r="D324" s="422"/>
      <c r="E324" s="353" t="s">
        <v>660</v>
      </c>
      <c r="F324" s="353" t="s">
        <v>557</v>
      </c>
      <c r="G324" s="310" t="s">
        <v>661</v>
      </c>
      <c r="H324" s="9"/>
      <c r="I324" s="9"/>
      <c r="J324" s="9"/>
      <c r="K324" s="54" t="s">
        <v>346</v>
      </c>
      <c r="L324" s="9"/>
      <c r="M324" s="9" t="s">
        <v>347</v>
      </c>
      <c r="N324" s="151"/>
      <c r="O324" s="151"/>
      <c r="P324" s="151"/>
      <c r="Q324" s="151"/>
      <c r="R324" s="151"/>
      <c r="S324" s="151"/>
    </row>
    <row r="325" spans="1:19" ht="105" x14ac:dyDescent="0.25">
      <c r="A325" s="147"/>
      <c r="B325" s="146"/>
      <c r="C325" s="147"/>
      <c r="D325" s="148"/>
      <c r="E325" s="145"/>
      <c r="F325" s="145"/>
      <c r="G325" s="145"/>
      <c r="H325" s="9"/>
      <c r="I325" s="9"/>
      <c r="J325" s="9"/>
      <c r="K325" s="54" t="s">
        <v>365</v>
      </c>
      <c r="L325" s="9"/>
      <c r="M325" s="9" t="s">
        <v>366</v>
      </c>
      <c r="N325" s="151"/>
      <c r="O325" s="151"/>
      <c r="P325" s="151"/>
      <c r="Q325" s="151"/>
      <c r="R325" s="151"/>
      <c r="S325" s="151"/>
    </row>
    <row r="326" spans="1:19" ht="150" x14ac:dyDescent="0.25">
      <c r="A326" s="147"/>
      <c r="B326" s="146"/>
      <c r="C326" s="147"/>
      <c r="D326" s="148"/>
      <c r="E326" s="145"/>
      <c r="F326" s="145"/>
      <c r="G326" s="145"/>
      <c r="H326" s="9"/>
      <c r="I326" s="9"/>
      <c r="J326" s="9"/>
      <c r="K326" s="54" t="s">
        <v>367</v>
      </c>
      <c r="L326" s="9"/>
      <c r="M326" s="9" t="s">
        <v>368</v>
      </c>
      <c r="N326" s="151"/>
      <c r="O326" s="151"/>
      <c r="P326" s="151"/>
      <c r="Q326" s="151"/>
      <c r="R326" s="151"/>
      <c r="S326" s="151"/>
    </row>
    <row r="327" spans="1:19" ht="90" x14ac:dyDescent="0.25">
      <c r="A327" s="147"/>
      <c r="B327" s="146"/>
      <c r="C327" s="147"/>
      <c r="D327" s="148"/>
      <c r="E327" s="145"/>
      <c r="F327" s="145"/>
      <c r="G327" s="145"/>
      <c r="H327" s="9"/>
      <c r="I327" s="9"/>
      <c r="J327" s="9"/>
      <c r="K327" s="54" t="s">
        <v>369</v>
      </c>
      <c r="L327" s="9"/>
      <c r="M327" s="9" t="s">
        <v>368</v>
      </c>
      <c r="N327" s="151"/>
      <c r="O327" s="151"/>
      <c r="P327" s="151"/>
      <c r="Q327" s="151"/>
      <c r="R327" s="151"/>
      <c r="S327" s="151"/>
    </row>
    <row r="328" spans="1:19" ht="165" x14ac:dyDescent="0.25">
      <c r="A328" s="357"/>
      <c r="B328" s="356"/>
      <c r="C328" s="357"/>
      <c r="D328" s="359"/>
      <c r="E328" s="355"/>
      <c r="F328" s="355"/>
      <c r="G328" s="355"/>
      <c r="H328" s="353"/>
      <c r="I328" s="353"/>
      <c r="J328" s="353"/>
      <c r="K328" s="116" t="s">
        <v>610</v>
      </c>
      <c r="L328" s="116"/>
      <c r="M328" s="361" t="s">
        <v>671</v>
      </c>
      <c r="N328" s="360"/>
      <c r="O328" s="360"/>
      <c r="P328" s="360"/>
      <c r="Q328" s="360"/>
      <c r="R328" s="360"/>
      <c r="S328" s="360"/>
    </row>
    <row r="329" spans="1:19" ht="165" x14ac:dyDescent="0.25">
      <c r="A329" s="357"/>
      <c r="B329" s="356"/>
      <c r="C329" s="357"/>
      <c r="D329" s="359"/>
      <c r="E329" s="355"/>
      <c r="F329" s="355"/>
      <c r="G329" s="355"/>
      <c r="H329" s="353"/>
      <c r="I329" s="353"/>
      <c r="J329" s="353"/>
      <c r="K329" s="362" t="s">
        <v>611</v>
      </c>
      <c r="L329" s="358"/>
      <c r="M329" s="363" t="s">
        <v>674</v>
      </c>
      <c r="N329" s="360"/>
      <c r="O329" s="360"/>
      <c r="P329" s="360"/>
      <c r="Q329" s="360"/>
      <c r="R329" s="360"/>
      <c r="S329" s="360"/>
    </row>
    <row r="330" spans="1:19" ht="165" x14ac:dyDescent="0.25">
      <c r="A330" s="419">
        <v>10635</v>
      </c>
      <c r="B330" s="425" t="s">
        <v>579</v>
      </c>
      <c r="C330" s="419">
        <v>927</v>
      </c>
      <c r="D330" s="421" t="s">
        <v>241</v>
      </c>
      <c r="E330" s="9" t="s">
        <v>243</v>
      </c>
      <c r="F330" s="9" t="s">
        <v>244</v>
      </c>
      <c r="G330" s="9" t="s">
        <v>245</v>
      </c>
      <c r="H330" s="9"/>
      <c r="I330" s="9"/>
      <c r="J330" s="9"/>
      <c r="K330" s="54" t="s">
        <v>280</v>
      </c>
      <c r="L330" s="9"/>
      <c r="M330" s="9" t="s">
        <v>281</v>
      </c>
      <c r="N330" s="156" t="s">
        <v>510</v>
      </c>
      <c r="O330" s="156" t="s">
        <v>510</v>
      </c>
      <c r="P330" s="156">
        <v>200000</v>
      </c>
      <c r="Q330" s="156">
        <v>200000</v>
      </c>
      <c r="R330" s="156">
        <v>200000</v>
      </c>
      <c r="S330" s="156">
        <v>200000</v>
      </c>
    </row>
    <row r="331" spans="1:19" ht="105" x14ac:dyDescent="0.25">
      <c r="A331" s="420"/>
      <c r="B331" s="443"/>
      <c r="C331" s="420"/>
      <c r="D331" s="422"/>
      <c r="E331" s="353" t="s">
        <v>660</v>
      </c>
      <c r="F331" s="353" t="s">
        <v>557</v>
      </c>
      <c r="G331" s="310" t="s">
        <v>661</v>
      </c>
      <c r="H331" s="306"/>
      <c r="I331" s="306"/>
      <c r="J331" s="306"/>
      <c r="K331" s="54"/>
      <c r="L331" s="306"/>
      <c r="M331" s="306"/>
      <c r="N331" s="156"/>
      <c r="O331" s="156"/>
      <c r="P331" s="156"/>
      <c r="Q331" s="156"/>
      <c r="R331" s="156"/>
      <c r="S331" s="156"/>
    </row>
    <row r="332" spans="1:19" s="19" customFormat="1" ht="114" x14ac:dyDescent="0.2">
      <c r="A332" s="63">
        <v>10700</v>
      </c>
      <c r="B332" s="285" t="s">
        <v>561</v>
      </c>
      <c r="C332" s="15"/>
      <c r="D332" s="22"/>
      <c r="E332" s="15"/>
      <c r="F332" s="15"/>
      <c r="G332" s="15"/>
      <c r="H332" s="15"/>
      <c r="I332" s="15"/>
      <c r="J332" s="15"/>
      <c r="K332" s="174"/>
      <c r="L332" s="15"/>
      <c r="M332" s="15"/>
      <c r="N332" s="155" t="s">
        <v>510</v>
      </c>
      <c r="O332" s="155" t="s">
        <v>510</v>
      </c>
      <c r="P332" s="155">
        <f>P333</f>
        <v>9764099.1300000008</v>
      </c>
      <c r="Q332" s="155">
        <f>Q333</f>
        <v>8848290</v>
      </c>
      <c r="R332" s="155">
        <f>R333</f>
        <v>8848290</v>
      </c>
      <c r="S332" s="155">
        <f>S333</f>
        <v>8848290</v>
      </c>
    </row>
    <row r="333" spans="1:19" ht="105" x14ac:dyDescent="0.25">
      <c r="A333" s="419" t="s">
        <v>562</v>
      </c>
      <c r="B333" s="425" t="s">
        <v>393</v>
      </c>
      <c r="C333" s="419">
        <v>927</v>
      </c>
      <c r="D333" s="421" t="s">
        <v>229</v>
      </c>
      <c r="E333" s="9" t="s">
        <v>19</v>
      </c>
      <c r="F333" s="9" t="s">
        <v>658</v>
      </c>
      <c r="G333" s="8" t="s">
        <v>685</v>
      </c>
      <c r="H333" s="9" t="s">
        <v>22</v>
      </c>
      <c r="I333" s="10" t="s">
        <v>23</v>
      </c>
      <c r="J333" s="8" t="s">
        <v>24</v>
      </c>
      <c r="K333" s="377" t="s">
        <v>635</v>
      </c>
      <c r="L333" s="353"/>
      <c r="M333" s="353" t="s">
        <v>652</v>
      </c>
      <c r="N333" s="453" t="s">
        <v>510</v>
      </c>
      <c r="O333" s="453" t="s">
        <v>510</v>
      </c>
      <c r="P333" s="453">
        <v>9764099.1300000008</v>
      </c>
      <c r="Q333" s="453">
        <v>8848290</v>
      </c>
      <c r="R333" s="453">
        <v>8848290</v>
      </c>
      <c r="S333" s="453">
        <v>8848290</v>
      </c>
    </row>
    <row r="334" spans="1:19" ht="105" x14ac:dyDescent="0.25">
      <c r="A334" s="429"/>
      <c r="B334" s="426"/>
      <c r="C334" s="429"/>
      <c r="D334" s="445"/>
      <c r="E334" s="353" t="s">
        <v>660</v>
      </c>
      <c r="F334" s="353" t="s">
        <v>557</v>
      </c>
      <c r="G334" s="310" t="s">
        <v>661</v>
      </c>
      <c r="H334" s="306"/>
      <c r="I334" s="10"/>
      <c r="J334" s="8"/>
      <c r="K334" s="54"/>
      <c r="L334" s="4"/>
      <c r="M334" s="306"/>
      <c r="N334" s="454"/>
      <c r="O334" s="454"/>
      <c r="P334" s="454"/>
      <c r="Q334" s="454"/>
      <c r="R334" s="454"/>
      <c r="S334" s="454"/>
    </row>
    <row r="335" spans="1:19" ht="285" x14ac:dyDescent="0.25">
      <c r="A335" s="420"/>
      <c r="B335" s="443"/>
      <c r="C335" s="420"/>
      <c r="D335" s="422"/>
      <c r="E335" s="8" t="s">
        <v>20</v>
      </c>
      <c r="F335" s="6" t="s">
        <v>23</v>
      </c>
      <c r="G335" s="8" t="s">
        <v>21</v>
      </c>
      <c r="H335" s="9" t="s">
        <v>25</v>
      </c>
      <c r="I335" s="10" t="s">
        <v>23</v>
      </c>
      <c r="J335" s="9" t="s">
        <v>26</v>
      </c>
      <c r="K335" s="54" t="s">
        <v>675</v>
      </c>
      <c r="L335" s="10"/>
      <c r="M335" s="9" t="s">
        <v>676</v>
      </c>
      <c r="N335" s="461"/>
      <c r="O335" s="461"/>
      <c r="P335" s="461"/>
      <c r="Q335" s="461"/>
      <c r="R335" s="461"/>
      <c r="S335" s="461"/>
    </row>
    <row r="336" spans="1:19" s="19" customFormat="1" ht="42.75" x14ac:dyDescent="0.2">
      <c r="A336" s="29"/>
      <c r="B336" s="28" t="s">
        <v>515</v>
      </c>
      <c r="C336" s="29">
        <v>928</v>
      </c>
      <c r="D336" s="30"/>
      <c r="E336" s="28"/>
      <c r="F336" s="28"/>
      <c r="G336" s="28"/>
      <c r="H336" s="28"/>
      <c r="I336" s="28"/>
      <c r="J336" s="28"/>
      <c r="K336" s="175"/>
      <c r="L336" s="28"/>
      <c r="M336" s="28"/>
      <c r="N336" s="161" t="s">
        <v>510</v>
      </c>
      <c r="O336" s="161" t="s">
        <v>510</v>
      </c>
      <c r="P336" s="161">
        <f>P337+P354</f>
        <v>891948277.56000006</v>
      </c>
      <c r="Q336" s="161">
        <f>Q337+Q354</f>
        <v>668899103.53999996</v>
      </c>
      <c r="R336" s="161">
        <f>R337+R354</f>
        <v>530459517.02999997</v>
      </c>
      <c r="S336" s="161">
        <f>S337+S354</f>
        <v>521441817.02999997</v>
      </c>
    </row>
    <row r="337" spans="1:19" s="19" customFormat="1" ht="57" x14ac:dyDescent="0.2">
      <c r="A337" s="79">
        <v>10600</v>
      </c>
      <c r="B337" s="83" t="s">
        <v>596</v>
      </c>
      <c r="C337" s="15"/>
      <c r="D337" s="22"/>
      <c r="E337" s="15"/>
      <c r="F337" s="15"/>
      <c r="G337" s="15"/>
      <c r="H337" s="15"/>
      <c r="I337" s="15"/>
      <c r="J337" s="15"/>
      <c r="K337" s="174"/>
      <c r="L337" s="15"/>
      <c r="M337" s="15"/>
      <c r="N337" s="163" t="s">
        <v>510</v>
      </c>
      <c r="O337" s="163" t="s">
        <v>510</v>
      </c>
      <c r="P337" s="163">
        <f>P338+P341+P346+P352</f>
        <v>826225335.56000006</v>
      </c>
      <c r="Q337" s="163">
        <f>Q338+Q341+Q346</f>
        <v>611667643.53999996</v>
      </c>
      <c r="R337" s="163">
        <f>R338+R341+R346</f>
        <v>473228057.02999997</v>
      </c>
      <c r="S337" s="163">
        <f>S338+S341+S346</f>
        <v>464090357.02999997</v>
      </c>
    </row>
    <row r="338" spans="1:19" ht="90" customHeight="1" x14ac:dyDescent="0.25">
      <c r="A338" s="419">
        <v>10625</v>
      </c>
      <c r="B338" s="425" t="s">
        <v>363</v>
      </c>
      <c r="C338" s="419">
        <v>928</v>
      </c>
      <c r="D338" s="421" t="s">
        <v>231</v>
      </c>
      <c r="E338" s="9" t="s">
        <v>19</v>
      </c>
      <c r="F338" s="9" t="s">
        <v>129</v>
      </c>
      <c r="G338" s="8" t="s">
        <v>685</v>
      </c>
      <c r="H338" s="9" t="s">
        <v>132</v>
      </c>
      <c r="I338" s="9" t="s">
        <v>39</v>
      </c>
      <c r="J338" s="9" t="s">
        <v>133</v>
      </c>
      <c r="K338" s="377" t="s">
        <v>635</v>
      </c>
      <c r="L338" s="353"/>
      <c r="M338" s="353" t="s">
        <v>652</v>
      </c>
      <c r="N338" s="453" t="s">
        <v>510</v>
      </c>
      <c r="O338" s="453" t="s">
        <v>510</v>
      </c>
      <c r="P338" s="453">
        <v>198072832.21000001</v>
      </c>
      <c r="Q338" s="453">
        <v>110098298</v>
      </c>
      <c r="R338" s="453">
        <v>118825698</v>
      </c>
      <c r="S338" s="453">
        <v>110098298</v>
      </c>
    </row>
    <row r="339" spans="1:19" ht="120" x14ac:dyDescent="0.25">
      <c r="A339" s="429"/>
      <c r="B339" s="426"/>
      <c r="C339" s="429"/>
      <c r="D339" s="445"/>
      <c r="E339" s="353" t="s">
        <v>660</v>
      </c>
      <c r="F339" s="353" t="s">
        <v>557</v>
      </c>
      <c r="G339" s="310" t="s">
        <v>661</v>
      </c>
      <c r="H339" s="9"/>
      <c r="I339" s="9"/>
      <c r="J339" s="9"/>
      <c r="K339" s="117" t="s">
        <v>282</v>
      </c>
      <c r="L339" s="9"/>
      <c r="M339" s="55" t="s">
        <v>283</v>
      </c>
      <c r="N339" s="454"/>
      <c r="O339" s="454"/>
      <c r="P339" s="454"/>
      <c r="Q339" s="454"/>
      <c r="R339" s="454"/>
      <c r="S339" s="454"/>
    </row>
    <row r="340" spans="1:19" ht="135" x14ac:dyDescent="0.25">
      <c r="A340" s="429"/>
      <c r="B340" s="426"/>
      <c r="C340" s="429"/>
      <c r="D340" s="445"/>
      <c r="E340" s="9"/>
      <c r="F340" s="9"/>
      <c r="G340" s="9"/>
      <c r="H340" s="9"/>
      <c r="I340" s="9"/>
      <c r="J340" s="9"/>
      <c r="K340" s="54" t="s">
        <v>350</v>
      </c>
      <c r="L340" s="54"/>
      <c r="M340" s="131" t="s">
        <v>344</v>
      </c>
      <c r="N340" s="454"/>
      <c r="O340" s="454"/>
      <c r="P340" s="454"/>
      <c r="Q340" s="454"/>
      <c r="R340" s="454"/>
      <c r="S340" s="454"/>
    </row>
    <row r="341" spans="1:19" ht="105" x14ac:dyDescent="0.25">
      <c r="A341" s="419">
        <v>10630</v>
      </c>
      <c r="B341" s="425" t="s">
        <v>580</v>
      </c>
      <c r="C341" s="419">
        <v>928</v>
      </c>
      <c r="D341" s="421" t="s">
        <v>248</v>
      </c>
      <c r="E341" s="9" t="s">
        <v>19</v>
      </c>
      <c r="F341" s="9" t="s">
        <v>249</v>
      </c>
      <c r="G341" s="8" t="s">
        <v>685</v>
      </c>
      <c r="H341" s="9" t="s">
        <v>255</v>
      </c>
      <c r="I341" s="9" t="s">
        <v>244</v>
      </c>
      <c r="J341" s="9" t="s">
        <v>256</v>
      </c>
      <c r="K341" s="377" t="s">
        <v>635</v>
      </c>
      <c r="L341" s="353"/>
      <c r="M341" s="353" t="s">
        <v>614</v>
      </c>
      <c r="N341" s="454" t="s">
        <v>510</v>
      </c>
      <c r="O341" s="454" t="s">
        <v>510</v>
      </c>
      <c r="P341" s="453">
        <v>160450780</v>
      </c>
      <c r="Q341" s="453">
        <v>253329997</v>
      </c>
      <c r="R341" s="454">
        <v>110637597</v>
      </c>
      <c r="S341" s="454">
        <v>110347297</v>
      </c>
    </row>
    <row r="342" spans="1:19" ht="210" x14ac:dyDescent="0.25">
      <c r="A342" s="429"/>
      <c r="B342" s="426"/>
      <c r="C342" s="429"/>
      <c r="D342" s="445"/>
      <c r="E342" s="353" t="s">
        <v>660</v>
      </c>
      <c r="F342" s="353" t="s">
        <v>557</v>
      </c>
      <c r="G342" s="310" t="s">
        <v>661</v>
      </c>
      <c r="H342" s="9"/>
      <c r="I342" s="9"/>
      <c r="J342" s="9"/>
      <c r="K342" s="54" t="s">
        <v>382</v>
      </c>
      <c r="L342" s="9"/>
      <c r="M342" s="9" t="s">
        <v>383</v>
      </c>
      <c r="N342" s="454"/>
      <c r="O342" s="454"/>
      <c r="P342" s="454"/>
      <c r="Q342" s="454"/>
      <c r="R342" s="454"/>
      <c r="S342" s="454"/>
    </row>
    <row r="343" spans="1:19" ht="135" x14ac:dyDescent="0.25">
      <c r="A343" s="429"/>
      <c r="B343" s="426"/>
      <c r="C343" s="429"/>
      <c r="D343" s="445"/>
      <c r="E343" s="9" t="s">
        <v>250</v>
      </c>
      <c r="F343" s="9" t="s">
        <v>39</v>
      </c>
      <c r="G343" s="9" t="s">
        <v>251</v>
      </c>
      <c r="H343" s="9"/>
      <c r="I343" s="9"/>
      <c r="J343" s="9"/>
      <c r="K343" s="117" t="s">
        <v>374</v>
      </c>
      <c r="L343" s="9"/>
      <c r="M343" s="9" t="s">
        <v>375</v>
      </c>
      <c r="N343" s="454"/>
      <c r="O343" s="454"/>
      <c r="P343" s="454"/>
      <c r="Q343" s="454"/>
      <c r="R343" s="454"/>
      <c r="S343" s="454"/>
    </row>
    <row r="344" spans="1:19" ht="180" x14ac:dyDescent="0.25">
      <c r="A344" s="429"/>
      <c r="B344" s="426"/>
      <c r="C344" s="429"/>
      <c r="D344" s="445"/>
      <c r="E344" s="9"/>
      <c r="F344" s="9"/>
      <c r="G344" s="9"/>
      <c r="H344" s="9"/>
      <c r="I344" s="9"/>
      <c r="J344" s="9"/>
      <c r="K344" s="54" t="s">
        <v>384</v>
      </c>
      <c r="L344" s="9"/>
      <c r="M344" s="9" t="s">
        <v>383</v>
      </c>
      <c r="N344" s="454"/>
      <c r="O344" s="454"/>
      <c r="P344" s="454"/>
      <c r="Q344" s="454"/>
      <c r="R344" s="454"/>
      <c r="S344" s="454"/>
    </row>
    <row r="345" spans="1:19" ht="90" x14ac:dyDescent="0.25">
      <c r="A345" s="429"/>
      <c r="B345" s="426"/>
      <c r="C345" s="429"/>
      <c r="D345" s="445"/>
      <c r="E345" s="9" t="s">
        <v>252</v>
      </c>
      <c r="F345" s="9" t="s">
        <v>254</v>
      </c>
      <c r="G345" s="9" t="s">
        <v>253</v>
      </c>
      <c r="H345" s="9"/>
      <c r="I345" s="9"/>
      <c r="J345" s="9"/>
      <c r="K345" s="117" t="s">
        <v>460</v>
      </c>
      <c r="L345" s="9"/>
      <c r="M345" s="9" t="s">
        <v>376</v>
      </c>
      <c r="N345" s="454"/>
      <c r="O345" s="454"/>
      <c r="P345" s="454"/>
      <c r="Q345" s="454"/>
      <c r="R345" s="454"/>
      <c r="S345" s="454"/>
    </row>
    <row r="346" spans="1:19" ht="105" x14ac:dyDescent="0.25">
      <c r="A346" s="419">
        <v>10631</v>
      </c>
      <c r="B346" s="425" t="s">
        <v>581</v>
      </c>
      <c r="C346" s="419">
        <v>928</v>
      </c>
      <c r="D346" s="421" t="s">
        <v>248</v>
      </c>
      <c r="E346" s="9" t="s">
        <v>19</v>
      </c>
      <c r="F346" s="9" t="s">
        <v>258</v>
      </c>
      <c r="G346" s="8" t="s">
        <v>685</v>
      </c>
      <c r="H346" s="9" t="s">
        <v>197</v>
      </c>
      <c r="I346" s="9" t="s">
        <v>262</v>
      </c>
      <c r="J346" s="9" t="s">
        <v>198</v>
      </c>
      <c r="K346" s="54" t="s">
        <v>263</v>
      </c>
      <c r="L346" s="9"/>
      <c r="M346" s="9" t="s">
        <v>257</v>
      </c>
      <c r="N346" s="453" t="s">
        <v>510</v>
      </c>
      <c r="O346" s="453" t="s">
        <v>510</v>
      </c>
      <c r="P346" s="453">
        <f>516354178.35-P341+120000</f>
        <v>356023398.35000002</v>
      </c>
      <c r="Q346" s="453">
        <f>501449345.54-Q341+120000</f>
        <v>248239348.54000002</v>
      </c>
      <c r="R346" s="453">
        <f>354282359.03-R341+120000</f>
        <v>243764762.02999997</v>
      </c>
      <c r="S346" s="453">
        <v>243644762.03</v>
      </c>
    </row>
    <row r="347" spans="1:19" ht="150" x14ac:dyDescent="0.25">
      <c r="A347" s="429"/>
      <c r="B347" s="426"/>
      <c r="C347" s="429"/>
      <c r="D347" s="445"/>
      <c r="E347" s="9" t="s">
        <v>259</v>
      </c>
      <c r="F347" s="9" t="s">
        <v>260</v>
      </c>
      <c r="G347" s="9" t="s">
        <v>261</v>
      </c>
      <c r="H347" s="9"/>
      <c r="I347" s="9"/>
      <c r="J347" s="9"/>
      <c r="K347" s="54" t="s">
        <v>264</v>
      </c>
      <c r="L347" s="9"/>
      <c r="M347" s="9" t="s">
        <v>257</v>
      </c>
      <c r="N347" s="454"/>
      <c r="O347" s="454"/>
      <c r="P347" s="454"/>
      <c r="Q347" s="454"/>
      <c r="R347" s="454"/>
      <c r="S347" s="454"/>
    </row>
    <row r="348" spans="1:19" ht="150" x14ac:dyDescent="0.25">
      <c r="A348" s="429"/>
      <c r="B348" s="426"/>
      <c r="C348" s="429"/>
      <c r="D348" s="445"/>
      <c r="E348" s="353" t="s">
        <v>660</v>
      </c>
      <c r="F348" s="353" t="s">
        <v>557</v>
      </c>
      <c r="G348" s="310" t="s">
        <v>661</v>
      </c>
      <c r="H348" s="9"/>
      <c r="I348" s="9"/>
      <c r="J348" s="9"/>
      <c r="K348" s="117" t="s">
        <v>407</v>
      </c>
      <c r="L348" s="23"/>
      <c r="M348" s="23" t="s">
        <v>408</v>
      </c>
      <c r="N348" s="454"/>
      <c r="O348" s="454"/>
      <c r="P348" s="454"/>
      <c r="Q348" s="454"/>
      <c r="R348" s="454"/>
      <c r="S348" s="454"/>
    </row>
    <row r="349" spans="1:19" ht="150" x14ac:dyDescent="0.25">
      <c r="A349" s="420"/>
      <c r="B349" s="443"/>
      <c r="C349" s="420"/>
      <c r="D349" s="422"/>
      <c r="E349" s="9"/>
      <c r="F349" s="9"/>
      <c r="G349" s="9"/>
      <c r="H349" s="9"/>
      <c r="I349" s="9"/>
      <c r="J349" s="9"/>
      <c r="K349" s="54" t="s">
        <v>265</v>
      </c>
      <c r="L349" s="9"/>
      <c r="M349" s="9" t="s">
        <v>257</v>
      </c>
      <c r="N349" s="454"/>
      <c r="O349" s="454"/>
      <c r="P349" s="454"/>
      <c r="Q349" s="454"/>
      <c r="R349" s="454"/>
      <c r="S349" s="454"/>
    </row>
    <row r="350" spans="1:19" ht="165" x14ac:dyDescent="0.25">
      <c r="A350" s="357"/>
      <c r="B350" s="356"/>
      <c r="C350" s="357"/>
      <c r="D350" s="359"/>
      <c r="E350" s="353"/>
      <c r="F350" s="353"/>
      <c r="G350" s="353"/>
      <c r="H350" s="353"/>
      <c r="I350" s="353"/>
      <c r="J350" s="353"/>
      <c r="K350" s="116" t="s">
        <v>610</v>
      </c>
      <c r="L350" s="116"/>
      <c r="M350" s="361" t="s">
        <v>336</v>
      </c>
      <c r="N350" s="360"/>
      <c r="O350" s="360"/>
      <c r="P350" s="360"/>
      <c r="Q350" s="360"/>
      <c r="R350" s="360"/>
      <c r="S350" s="360"/>
    </row>
    <row r="351" spans="1:19" ht="165" x14ac:dyDescent="0.25">
      <c r="A351" s="357"/>
      <c r="B351" s="356"/>
      <c r="C351" s="357"/>
      <c r="D351" s="359"/>
      <c r="E351" s="353"/>
      <c r="F351" s="353"/>
      <c r="G351" s="353"/>
      <c r="H351" s="353"/>
      <c r="I351" s="353"/>
      <c r="J351" s="353"/>
      <c r="K351" s="362" t="s">
        <v>611</v>
      </c>
      <c r="L351" s="358"/>
      <c r="M351" s="363" t="s">
        <v>326</v>
      </c>
      <c r="N351" s="360"/>
      <c r="O351" s="360"/>
      <c r="P351" s="360"/>
      <c r="Q351" s="360"/>
      <c r="R351" s="360"/>
      <c r="S351" s="360"/>
    </row>
    <row r="352" spans="1:19" ht="119.25" customHeight="1" x14ac:dyDescent="0.25">
      <c r="A352" s="419">
        <v>10641</v>
      </c>
      <c r="B352" s="425" t="s">
        <v>582</v>
      </c>
      <c r="C352" s="419">
        <v>928</v>
      </c>
      <c r="D352" s="421" t="s">
        <v>203</v>
      </c>
      <c r="E352" s="296" t="s">
        <v>19</v>
      </c>
      <c r="F352" s="296" t="s">
        <v>224</v>
      </c>
      <c r="G352" s="8" t="s">
        <v>685</v>
      </c>
      <c r="H352" s="296"/>
      <c r="I352" s="296"/>
      <c r="J352" s="296"/>
      <c r="K352" s="377" t="s">
        <v>635</v>
      </c>
      <c r="L352" s="353"/>
      <c r="M352" s="353" t="s">
        <v>652</v>
      </c>
      <c r="N352" s="453" t="s">
        <v>510</v>
      </c>
      <c r="O352" s="453" t="s">
        <v>510</v>
      </c>
      <c r="P352" s="453">
        <v>111678325</v>
      </c>
      <c r="Q352" s="453">
        <v>0</v>
      </c>
      <c r="R352" s="453">
        <v>0</v>
      </c>
      <c r="S352" s="453">
        <v>0</v>
      </c>
    </row>
    <row r="353" spans="1:19" ht="183" customHeight="1" x14ac:dyDescent="0.25">
      <c r="A353" s="429"/>
      <c r="B353" s="426"/>
      <c r="C353" s="429"/>
      <c r="D353" s="445"/>
      <c r="E353" s="353" t="s">
        <v>660</v>
      </c>
      <c r="F353" s="353" t="s">
        <v>557</v>
      </c>
      <c r="G353" s="310" t="s">
        <v>661</v>
      </c>
      <c r="H353" s="296"/>
      <c r="I353" s="296"/>
      <c r="J353" s="296"/>
      <c r="K353" s="132" t="s">
        <v>342</v>
      </c>
      <c r="L353" s="127"/>
      <c r="M353" s="127" t="s">
        <v>343</v>
      </c>
      <c r="N353" s="454"/>
      <c r="O353" s="454"/>
      <c r="P353" s="454"/>
      <c r="Q353" s="454"/>
      <c r="R353" s="454"/>
      <c r="S353" s="454"/>
    </row>
    <row r="354" spans="1:19" s="19" customFormat="1" ht="114" x14ac:dyDescent="0.2">
      <c r="A354" s="63">
        <v>10700</v>
      </c>
      <c r="B354" s="285" t="s">
        <v>561</v>
      </c>
      <c r="C354" s="15"/>
      <c r="D354" s="22"/>
      <c r="E354" s="15"/>
      <c r="F354" s="15"/>
      <c r="G354" s="15"/>
      <c r="H354" s="15"/>
      <c r="I354" s="15"/>
      <c r="J354" s="15"/>
      <c r="K354" s="174"/>
      <c r="L354" s="15"/>
      <c r="M354" s="15"/>
      <c r="N354" s="155" t="str">
        <f>N355</f>
        <v>Х</v>
      </c>
      <c r="O354" s="155" t="str">
        <f>O355</f>
        <v>Х</v>
      </c>
      <c r="P354" s="155">
        <f>P355+P357</f>
        <v>65722942</v>
      </c>
      <c r="Q354" s="155">
        <f>Q355+Q357</f>
        <v>57231460</v>
      </c>
      <c r="R354" s="155">
        <f>R355+R357</f>
        <v>57231460</v>
      </c>
      <c r="S354" s="155">
        <f>S355+S357</f>
        <v>57351460</v>
      </c>
    </row>
    <row r="355" spans="1:19" ht="105" x14ac:dyDescent="0.25">
      <c r="A355" s="419" t="s">
        <v>562</v>
      </c>
      <c r="B355" s="425" t="s">
        <v>393</v>
      </c>
      <c r="C355" s="419">
        <v>928</v>
      </c>
      <c r="D355" s="421" t="s">
        <v>246</v>
      </c>
      <c r="E355" s="9" t="s">
        <v>19</v>
      </c>
      <c r="F355" s="9" t="s">
        <v>659</v>
      </c>
      <c r="G355" s="8" t="s">
        <v>685</v>
      </c>
      <c r="H355" s="9" t="s">
        <v>22</v>
      </c>
      <c r="I355" s="10" t="s">
        <v>23</v>
      </c>
      <c r="J355" s="8" t="s">
        <v>24</v>
      </c>
      <c r="K355" s="377" t="s">
        <v>635</v>
      </c>
      <c r="L355" s="353"/>
      <c r="M355" s="353" t="s">
        <v>652</v>
      </c>
      <c r="N355" s="453" t="s">
        <v>510</v>
      </c>
      <c r="O355" s="453" t="s">
        <v>510</v>
      </c>
      <c r="P355" s="453">
        <v>13515273</v>
      </c>
      <c r="Q355" s="453">
        <v>12300517</v>
      </c>
      <c r="R355" s="453">
        <v>12300517</v>
      </c>
      <c r="S355" s="453">
        <f>12300517+120000</f>
        <v>12420517</v>
      </c>
    </row>
    <row r="356" spans="1:19" ht="285" x14ac:dyDescent="0.25">
      <c r="A356" s="420"/>
      <c r="B356" s="443"/>
      <c r="C356" s="420"/>
      <c r="D356" s="422"/>
      <c r="E356" s="8" t="s">
        <v>20</v>
      </c>
      <c r="F356" s="6" t="s">
        <v>23</v>
      </c>
      <c r="G356" s="8" t="s">
        <v>21</v>
      </c>
      <c r="H356" s="9" t="s">
        <v>25</v>
      </c>
      <c r="I356" s="10" t="s">
        <v>23</v>
      </c>
      <c r="J356" s="9" t="s">
        <v>26</v>
      </c>
      <c r="K356" s="54" t="s">
        <v>677</v>
      </c>
      <c r="L356" s="10"/>
      <c r="M356" s="9" t="s">
        <v>676</v>
      </c>
      <c r="N356" s="461"/>
      <c r="O356" s="461"/>
      <c r="P356" s="461"/>
      <c r="Q356" s="461"/>
      <c r="R356" s="461"/>
      <c r="S356" s="461"/>
    </row>
    <row r="357" spans="1:19" ht="105" x14ac:dyDescent="0.25">
      <c r="A357" s="419">
        <v>10708</v>
      </c>
      <c r="B357" s="425" t="s">
        <v>291</v>
      </c>
      <c r="C357" s="419">
        <v>928</v>
      </c>
      <c r="D357" s="421" t="s">
        <v>246</v>
      </c>
      <c r="E357" s="425" t="s">
        <v>19</v>
      </c>
      <c r="F357" s="425" t="s">
        <v>274</v>
      </c>
      <c r="G357" s="425" t="s">
        <v>685</v>
      </c>
      <c r="H357" s="502"/>
      <c r="I357" s="419"/>
      <c r="J357" s="419"/>
      <c r="K357" s="377" t="s">
        <v>635</v>
      </c>
      <c r="L357" s="353"/>
      <c r="M357" s="353" t="s">
        <v>614</v>
      </c>
      <c r="N357" s="453" t="s">
        <v>510</v>
      </c>
      <c r="O357" s="453" t="s">
        <v>510</v>
      </c>
      <c r="P357" s="453">
        <v>52207669</v>
      </c>
      <c r="Q357" s="453">
        <v>44930943</v>
      </c>
      <c r="R357" s="453">
        <v>44930943</v>
      </c>
      <c r="S357" s="453">
        <v>44930943</v>
      </c>
    </row>
    <row r="358" spans="1:19" ht="75.75" customHeight="1" x14ac:dyDescent="0.25">
      <c r="A358" s="420"/>
      <c r="B358" s="443"/>
      <c r="C358" s="420"/>
      <c r="D358" s="422"/>
      <c r="E358" s="443"/>
      <c r="F358" s="443"/>
      <c r="G358" s="443"/>
      <c r="H358" s="503"/>
      <c r="I358" s="420"/>
      <c r="J358" s="420"/>
      <c r="K358" s="54" t="s">
        <v>284</v>
      </c>
      <c r="L358" s="4"/>
      <c r="M358" s="296" t="s">
        <v>285</v>
      </c>
      <c r="N358" s="461"/>
      <c r="O358" s="461"/>
      <c r="P358" s="461"/>
      <c r="Q358" s="461"/>
      <c r="R358" s="461"/>
      <c r="S358" s="461"/>
    </row>
    <row r="359" spans="1:19" s="19" customFormat="1" ht="42.75" x14ac:dyDescent="0.2">
      <c r="A359" s="29"/>
      <c r="B359" s="28" t="s">
        <v>516</v>
      </c>
      <c r="C359" s="29">
        <v>929</v>
      </c>
      <c r="D359" s="30"/>
      <c r="E359" s="28"/>
      <c r="F359" s="28"/>
      <c r="G359" s="28"/>
      <c r="H359" s="28"/>
      <c r="I359" s="28"/>
      <c r="J359" s="28"/>
      <c r="K359" s="175"/>
      <c r="L359" s="28"/>
      <c r="M359" s="28"/>
      <c r="N359" s="161" t="s">
        <v>510</v>
      </c>
      <c r="O359" s="161" t="s">
        <v>510</v>
      </c>
      <c r="P359" s="161">
        <f>P360+P369</f>
        <v>30237484.459999997</v>
      </c>
      <c r="Q359" s="161">
        <f>Q360+Q369</f>
        <v>25340597</v>
      </c>
      <c r="R359" s="161">
        <f>R360+R369</f>
        <v>25340597</v>
      </c>
      <c r="S359" s="161">
        <f>S360+S369</f>
        <v>25340597</v>
      </c>
    </row>
    <row r="360" spans="1:19" s="19" customFormat="1" ht="57" x14ac:dyDescent="0.2">
      <c r="A360" s="79">
        <v>10600</v>
      </c>
      <c r="B360" s="83" t="s">
        <v>596</v>
      </c>
      <c r="C360" s="31"/>
      <c r="D360" s="32"/>
      <c r="E360" s="31"/>
      <c r="F360" s="31"/>
      <c r="G360" s="31"/>
      <c r="H360" s="31"/>
      <c r="I360" s="31"/>
      <c r="J360" s="31"/>
      <c r="K360" s="179"/>
      <c r="L360" s="31"/>
      <c r="M360" s="31"/>
      <c r="N360" s="165" t="s">
        <v>510</v>
      </c>
      <c r="O360" s="165" t="s">
        <v>510</v>
      </c>
      <c r="P360" s="165">
        <f>P365+P367+P361</f>
        <v>3815459.81</v>
      </c>
      <c r="Q360" s="165">
        <f>Q365+Q367+Q361</f>
        <v>1560000</v>
      </c>
      <c r="R360" s="165">
        <f>R365+R367+R361</f>
        <v>1560000</v>
      </c>
      <c r="S360" s="165">
        <f>S365+S367+S361</f>
        <v>1560000</v>
      </c>
    </row>
    <row r="361" spans="1:19" ht="225" x14ac:dyDescent="0.25">
      <c r="A361" s="419">
        <v>10604</v>
      </c>
      <c r="B361" s="425" t="s">
        <v>568</v>
      </c>
      <c r="C361" s="415">
        <v>929</v>
      </c>
      <c r="D361" s="499" t="s">
        <v>31</v>
      </c>
      <c r="E361" s="9" t="s">
        <v>19</v>
      </c>
      <c r="F361" s="9" t="s">
        <v>75</v>
      </c>
      <c r="G361" s="8" t="s">
        <v>685</v>
      </c>
      <c r="H361" s="9" t="s">
        <v>82</v>
      </c>
      <c r="I361" s="9" t="s">
        <v>39</v>
      </c>
      <c r="J361" s="9" t="s">
        <v>24</v>
      </c>
      <c r="K361" s="54" t="s">
        <v>321</v>
      </c>
      <c r="L361" s="9"/>
      <c r="M361" s="9" t="s">
        <v>87</v>
      </c>
      <c r="N361" s="472" t="s">
        <v>510</v>
      </c>
      <c r="O361" s="472" t="s">
        <v>510</v>
      </c>
      <c r="P361" s="453">
        <v>100000</v>
      </c>
      <c r="Q361" s="453">
        <v>100000</v>
      </c>
      <c r="R361" s="472">
        <v>100000</v>
      </c>
      <c r="S361" s="472">
        <v>100000</v>
      </c>
    </row>
    <row r="362" spans="1:19" ht="90" x14ac:dyDescent="0.25">
      <c r="A362" s="429"/>
      <c r="B362" s="426"/>
      <c r="C362" s="479"/>
      <c r="D362" s="500"/>
      <c r="E362" s="9" t="s">
        <v>73</v>
      </c>
      <c r="F362" s="9" t="s">
        <v>74</v>
      </c>
      <c r="G362" s="9" t="s">
        <v>76</v>
      </c>
      <c r="H362" s="9" t="s">
        <v>83</v>
      </c>
      <c r="I362" s="9" t="s">
        <v>39</v>
      </c>
      <c r="J362" s="9" t="s">
        <v>84</v>
      </c>
      <c r="K362" s="54" t="s">
        <v>678</v>
      </c>
      <c r="L362" s="9"/>
      <c r="M362" s="9" t="s">
        <v>679</v>
      </c>
      <c r="N362" s="473"/>
      <c r="O362" s="473"/>
      <c r="P362" s="454"/>
      <c r="Q362" s="454"/>
      <c r="R362" s="473"/>
      <c r="S362" s="473"/>
    </row>
    <row r="363" spans="1:19" ht="105" x14ac:dyDescent="0.25">
      <c r="A363" s="429"/>
      <c r="B363" s="426"/>
      <c r="C363" s="479"/>
      <c r="D363" s="500"/>
      <c r="E363" s="353" t="s">
        <v>660</v>
      </c>
      <c r="F363" s="353" t="s">
        <v>557</v>
      </c>
      <c r="G363" s="310" t="s">
        <v>661</v>
      </c>
      <c r="H363" s="306"/>
      <c r="I363" s="306"/>
      <c r="J363" s="306"/>
      <c r="K363" s="54"/>
      <c r="L363" s="306"/>
      <c r="M363" s="306"/>
      <c r="N363" s="473"/>
      <c r="O363" s="473"/>
      <c r="P363" s="454"/>
      <c r="Q363" s="454"/>
      <c r="R363" s="473"/>
      <c r="S363" s="473"/>
    </row>
    <row r="364" spans="1:19" ht="180" x14ac:dyDescent="0.25">
      <c r="A364" s="429"/>
      <c r="B364" s="426"/>
      <c r="C364" s="416"/>
      <c r="D364" s="501"/>
      <c r="E364" s="9" t="s">
        <v>77</v>
      </c>
      <c r="F364" s="9" t="s">
        <v>78</v>
      </c>
      <c r="G364" s="9" t="s">
        <v>79</v>
      </c>
      <c r="H364" s="9" t="s">
        <v>85</v>
      </c>
      <c r="I364" s="9" t="s">
        <v>39</v>
      </c>
      <c r="J364" s="9" t="s">
        <v>86</v>
      </c>
      <c r="K364" s="54" t="s">
        <v>90</v>
      </c>
      <c r="L364" s="9"/>
      <c r="M364" s="9" t="s">
        <v>91</v>
      </c>
      <c r="N364" s="474"/>
      <c r="O364" s="474"/>
      <c r="P364" s="461"/>
      <c r="Q364" s="461"/>
      <c r="R364" s="474"/>
      <c r="S364" s="474"/>
    </row>
    <row r="365" spans="1:19" ht="361.5" customHeight="1" x14ac:dyDescent="0.25">
      <c r="A365" s="419">
        <v>10644</v>
      </c>
      <c r="B365" s="425" t="s">
        <v>583</v>
      </c>
      <c r="C365" s="419">
        <v>929</v>
      </c>
      <c r="D365" s="421" t="s">
        <v>95</v>
      </c>
      <c r="E365" s="8" t="s">
        <v>19</v>
      </c>
      <c r="F365" s="8" t="s">
        <v>96</v>
      </c>
      <c r="G365" s="8" t="s">
        <v>685</v>
      </c>
      <c r="H365" s="9" t="s">
        <v>97</v>
      </c>
      <c r="I365" s="9" t="s">
        <v>98</v>
      </c>
      <c r="J365" s="9" t="s">
        <v>99</v>
      </c>
      <c r="K365" s="377" t="s">
        <v>635</v>
      </c>
      <c r="L365" s="353"/>
      <c r="M365" s="353" t="s">
        <v>614</v>
      </c>
      <c r="N365" s="453" t="s">
        <v>510</v>
      </c>
      <c r="O365" s="453" t="s">
        <v>510</v>
      </c>
      <c r="P365" s="453">
        <v>3415459.81</v>
      </c>
      <c r="Q365" s="453">
        <v>1160000</v>
      </c>
      <c r="R365" s="453">
        <v>1160000</v>
      </c>
      <c r="S365" s="453">
        <v>1160000</v>
      </c>
    </row>
    <row r="366" spans="1:19" ht="409.5" customHeight="1" x14ac:dyDescent="0.25">
      <c r="A366" s="420"/>
      <c r="B366" s="443"/>
      <c r="C366" s="420"/>
      <c r="D366" s="422"/>
      <c r="E366" s="353" t="s">
        <v>660</v>
      </c>
      <c r="F366" s="353" t="s">
        <v>557</v>
      </c>
      <c r="G366" s="310" t="s">
        <v>661</v>
      </c>
      <c r="H366" s="9"/>
      <c r="I366" s="9"/>
      <c r="J366" s="9"/>
      <c r="K366" s="54" t="s">
        <v>100</v>
      </c>
      <c r="L366" s="9"/>
      <c r="M366" s="9" t="s">
        <v>101</v>
      </c>
      <c r="N366" s="461"/>
      <c r="O366" s="461"/>
      <c r="P366" s="461"/>
      <c r="Q366" s="461"/>
      <c r="R366" s="461"/>
      <c r="S366" s="461"/>
    </row>
    <row r="367" spans="1:19" ht="90" x14ac:dyDescent="0.25">
      <c r="A367" s="419">
        <v>10645</v>
      </c>
      <c r="B367" s="425" t="s">
        <v>584</v>
      </c>
      <c r="C367" s="419">
        <v>929</v>
      </c>
      <c r="D367" s="421" t="s">
        <v>31</v>
      </c>
      <c r="E367" s="9" t="s">
        <v>19</v>
      </c>
      <c r="F367" s="9" t="s">
        <v>38</v>
      </c>
      <c r="G367" s="9" t="s">
        <v>72</v>
      </c>
      <c r="H367" s="419"/>
      <c r="I367" s="419"/>
      <c r="J367" s="419"/>
      <c r="K367" s="180" t="s">
        <v>269</v>
      </c>
      <c r="L367" s="9"/>
      <c r="M367" s="9" t="s">
        <v>270</v>
      </c>
      <c r="N367" s="453" t="s">
        <v>510</v>
      </c>
      <c r="O367" s="453" t="s">
        <v>510</v>
      </c>
      <c r="P367" s="453">
        <v>300000</v>
      </c>
      <c r="Q367" s="453">
        <v>300000</v>
      </c>
      <c r="R367" s="453">
        <v>300000</v>
      </c>
      <c r="S367" s="453">
        <v>300000</v>
      </c>
    </row>
    <row r="368" spans="1:19" ht="45" x14ac:dyDescent="0.25">
      <c r="A368" s="420"/>
      <c r="B368" s="443"/>
      <c r="C368" s="420"/>
      <c r="D368" s="422"/>
      <c r="E368" s="9" t="s">
        <v>266</v>
      </c>
      <c r="F368" s="9" t="s">
        <v>267</v>
      </c>
      <c r="G368" s="9" t="s">
        <v>268</v>
      </c>
      <c r="H368" s="420"/>
      <c r="I368" s="420"/>
      <c r="J368" s="420"/>
      <c r="K368" s="181"/>
      <c r="L368" s="9"/>
      <c r="M368" s="9"/>
      <c r="N368" s="461"/>
      <c r="O368" s="461"/>
      <c r="P368" s="461"/>
      <c r="Q368" s="461"/>
      <c r="R368" s="461"/>
      <c r="S368" s="461"/>
    </row>
    <row r="369" spans="1:19" s="19" customFormat="1" ht="114" x14ac:dyDescent="0.2">
      <c r="A369" s="63">
        <v>10700</v>
      </c>
      <c r="B369" s="285" t="s">
        <v>561</v>
      </c>
      <c r="C369" s="31"/>
      <c r="D369" s="32"/>
      <c r="E369" s="31"/>
      <c r="F369" s="31"/>
      <c r="G369" s="31"/>
      <c r="H369" s="31"/>
      <c r="I369" s="31"/>
      <c r="J369" s="31"/>
      <c r="K369" s="179"/>
      <c r="L369" s="31"/>
      <c r="M369" s="31"/>
      <c r="N369" s="165" t="str">
        <f t="shared" ref="N369:S369" si="12">N370</f>
        <v>Х</v>
      </c>
      <c r="O369" s="165" t="str">
        <f t="shared" si="12"/>
        <v>Х</v>
      </c>
      <c r="P369" s="165">
        <f t="shared" si="12"/>
        <v>26422024.649999999</v>
      </c>
      <c r="Q369" s="165">
        <f t="shared" si="12"/>
        <v>23780597</v>
      </c>
      <c r="R369" s="165">
        <f t="shared" si="12"/>
        <v>23780597</v>
      </c>
      <c r="S369" s="165">
        <f t="shared" si="12"/>
        <v>23780597</v>
      </c>
    </row>
    <row r="370" spans="1:19" ht="105" x14ac:dyDescent="0.25">
      <c r="A370" s="419" t="s">
        <v>562</v>
      </c>
      <c r="B370" s="425" t="s">
        <v>402</v>
      </c>
      <c r="C370" s="419">
        <v>929</v>
      </c>
      <c r="D370" s="17" t="s">
        <v>31</v>
      </c>
      <c r="E370" s="9" t="s">
        <v>19</v>
      </c>
      <c r="F370" s="9" t="s">
        <v>653</v>
      </c>
      <c r="G370" s="8" t="s">
        <v>685</v>
      </c>
      <c r="H370" s="9" t="s">
        <v>22</v>
      </c>
      <c r="I370" s="10" t="s">
        <v>23</v>
      </c>
      <c r="J370" s="8" t="s">
        <v>24</v>
      </c>
      <c r="K370" s="377" t="s">
        <v>635</v>
      </c>
      <c r="L370" s="353"/>
      <c r="M370" s="353" t="s">
        <v>652</v>
      </c>
      <c r="N370" s="453" t="s">
        <v>510</v>
      </c>
      <c r="O370" s="453" t="s">
        <v>510</v>
      </c>
      <c r="P370" s="453">
        <v>26422024.649999999</v>
      </c>
      <c r="Q370" s="453">
        <v>23780597</v>
      </c>
      <c r="R370" s="453">
        <v>23780597</v>
      </c>
      <c r="S370" s="453">
        <v>23780597</v>
      </c>
    </row>
    <row r="371" spans="1:19" ht="105" x14ac:dyDescent="0.25">
      <c r="A371" s="429"/>
      <c r="B371" s="426"/>
      <c r="C371" s="429"/>
      <c r="D371" s="307"/>
      <c r="E371" s="353" t="s">
        <v>660</v>
      </c>
      <c r="F371" s="353" t="s">
        <v>557</v>
      </c>
      <c r="G371" s="310" t="s">
        <v>661</v>
      </c>
      <c r="H371" s="302"/>
      <c r="I371" s="10"/>
      <c r="J371" s="8"/>
      <c r="K371" s="54"/>
      <c r="L371" s="306"/>
      <c r="M371" s="306"/>
      <c r="N371" s="454"/>
      <c r="O371" s="454"/>
      <c r="P371" s="454"/>
      <c r="Q371" s="454"/>
      <c r="R371" s="454"/>
      <c r="S371" s="454"/>
    </row>
    <row r="372" spans="1:19" ht="235.5" customHeight="1" x14ac:dyDescent="0.25">
      <c r="A372" s="420"/>
      <c r="B372" s="443"/>
      <c r="C372" s="420"/>
      <c r="D372" s="17"/>
      <c r="E372" s="8" t="s">
        <v>20</v>
      </c>
      <c r="F372" s="6" t="s">
        <v>23</v>
      </c>
      <c r="G372" s="8" t="s">
        <v>21</v>
      </c>
      <c r="H372" s="208" t="s">
        <v>25</v>
      </c>
      <c r="I372" s="10" t="s">
        <v>23</v>
      </c>
      <c r="J372" s="9" t="s">
        <v>26</v>
      </c>
      <c r="K372" s="54" t="s">
        <v>678</v>
      </c>
      <c r="L372" s="353"/>
      <c r="M372" s="353" t="s">
        <v>679</v>
      </c>
      <c r="N372" s="461"/>
      <c r="O372" s="461"/>
      <c r="P372" s="461"/>
      <c r="Q372" s="461"/>
      <c r="R372" s="461"/>
      <c r="S372" s="461"/>
    </row>
    <row r="373" spans="1:19" s="19" customFormat="1" ht="14.25" x14ac:dyDescent="0.2">
      <c r="A373" s="29"/>
      <c r="B373" s="28" t="s">
        <v>517</v>
      </c>
      <c r="C373" s="29">
        <v>930</v>
      </c>
      <c r="D373" s="30"/>
      <c r="E373" s="28"/>
      <c r="F373" s="28"/>
      <c r="G373" s="28"/>
      <c r="H373" s="28"/>
      <c r="I373" s="28"/>
      <c r="J373" s="28"/>
      <c r="K373" s="175"/>
      <c r="L373" s="28"/>
      <c r="M373" s="28"/>
      <c r="N373" s="161" t="str">
        <f>N374</f>
        <v>Х</v>
      </c>
      <c r="O373" s="161" t="str">
        <f t="shared" ref="O373:S374" si="13">O374</f>
        <v>Х</v>
      </c>
      <c r="P373" s="161">
        <f t="shared" si="13"/>
        <v>10752202.35</v>
      </c>
      <c r="Q373" s="161">
        <f t="shared" si="13"/>
        <v>10195250</v>
      </c>
      <c r="R373" s="161">
        <f t="shared" si="13"/>
        <v>10195250</v>
      </c>
      <c r="S373" s="161">
        <f t="shared" si="13"/>
        <v>10195250</v>
      </c>
    </row>
    <row r="374" spans="1:19" s="19" customFormat="1" ht="114" x14ac:dyDescent="0.2">
      <c r="A374" s="63">
        <v>10700</v>
      </c>
      <c r="B374" s="285" t="s">
        <v>561</v>
      </c>
      <c r="C374" s="15"/>
      <c r="D374" s="22"/>
      <c r="E374" s="15"/>
      <c r="F374" s="15"/>
      <c r="G374" s="15"/>
      <c r="H374" s="15"/>
      <c r="I374" s="15"/>
      <c r="J374" s="15"/>
      <c r="K374" s="174"/>
      <c r="L374" s="15"/>
      <c r="M374" s="15"/>
      <c r="N374" s="155" t="str">
        <f>N375</f>
        <v>Х</v>
      </c>
      <c r="O374" s="155" t="str">
        <f t="shared" si="13"/>
        <v>Х</v>
      </c>
      <c r="P374" s="155">
        <f t="shared" si="13"/>
        <v>10752202.35</v>
      </c>
      <c r="Q374" s="155">
        <f t="shared" si="13"/>
        <v>10195250</v>
      </c>
      <c r="R374" s="155">
        <f t="shared" si="13"/>
        <v>10195250</v>
      </c>
      <c r="S374" s="155">
        <f t="shared" si="13"/>
        <v>10195250</v>
      </c>
    </row>
    <row r="375" spans="1:19" ht="105" x14ac:dyDescent="0.25">
      <c r="A375" s="419" t="s">
        <v>562</v>
      </c>
      <c r="B375" s="425" t="s">
        <v>404</v>
      </c>
      <c r="C375" s="419">
        <v>930</v>
      </c>
      <c r="D375" s="421" t="s">
        <v>272</v>
      </c>
      <c r="E375" s="9" t="s">
        <v>19</v>
      </c>
      <c r="F375" s="353" t="s">
        <v>653</v>
      </c>
      <c r="G375" s="8" t="s">
        <v>685</v>
      </c>
      <c r="H375" s="9" t="s">
        <v>22</v>
      </c>
      <c r="I375" s="10" t="s">
        <v>23</v>
      </c>
      <c r="J375" s="8" t="s">
        <v>24</v>
      </c>
      <c r="K375" s="377" t="s">
        <v>635</v>
      </c>
      <c r="L375" s="353"/>
      <c r="M375" s="353" t="s">
        <v>652</v>
      </c>
      <c r="N375" s="453" t="s">
        <v>510</v>
      </c>
      <c r="O375" s="453" t="s">
        <v>510</v>
      </c>
      <c r="P375" s="453">
        <v>10752202.35</v>
      </c>
      <c r="Q375" s="453">
        <v>10195250</v>
      </c>
      <c r="R375" s="453">
        <v>10195250</v>
      </c>
      <c r="S375" s="453">
        <v>10195250</v>
      </c>
    </row>
    <row r="376" spans="1:19" ht="105" x14ac:dyDescent="0.25">
      <c r="A376" s="429"/>
      <c r="B376" s="426"/>
      <c r="C376" s="429"/>
      <c r="D376" s="445"/>
      <c r="E376" s="353" t="s">
        <v>660</v>
      </c>
      <c r="F376" s="353" t="s">
        <v>557</v>
      </c>
      <c r="G376" s="310" t="s">
        <v>661</v>
      </c>
      <c r="H376" s="353" t="s">
        <v>598</v>
      </c>
      <c r="I376" s="353" t="s">
        <v>599</v>
      </c>
      <c r="J376" s="353" t="s">
        <v>600</v>
      </c>
      <c r="K376" s="54"/>
      <c r="L376" s="306"/>
      <c r="M376" s="306"/>
      <c r="N376" s="454"/>
      <c r="O376" s="454"/>
      <c r="P376" s="454"/>
      <c r="Q376" s="454"/>
      <c r="R376" s="454"/>
      <c r="S376" s="454"/>
    </row>
    <row r="377" spans="1:19" ht="231.75" customHeight="1" x14ac:dyDescent="0.25">
      <c r="A377" s="420"/>
      <c r="B377" s="443"/>
      <c r="C377" s="420"/>
      <c r="D377" s="422"/>
      <c r="E377" s="8" t="s">
        <v>20</v>
      </c>
      <c r="F377" s="6" t="s">
        <v>23</v>
      </c>
      <c r="G377" s="8" t="s">
        <v>21</v>
      </c>
      <c r="H377" s="9" t="s">
        <v>25</v>
      </c>
      <c r="I377" s="10" t="s">
        <v>23</v>
      </c>
      <c r="J377" s="9" t="s">
        <v>26</v>
      </c>
      <c r="K377" s="117" t="s">
        <v>620</v>
      </c>
      <c r="L377" s="9"/>
      <c r="M377" s="9" t="s">
        <v>621</v>
      </c>
      <c r="N377" s="461"/>
      <c r="O377" s="461"/>
      <c r="P377" s="461"/>
      <c r="Q377" s="461"/>
      <c r="R377" s="461"/>
      <c r="S377" s="461"/>
    </row>
    <row r="378" spans="1:19" s="19" customFormat="1" ht="28.5" x14ac:dyDescent="0.2">
      <c r="A378" s="29"/>
      <c r="B378" s="28" t="s">
        <v>518</v>
      </c>
      <c r="C378" s="29">
        <v>931</v>
      </c>
      <c r="D378" s="30"/>
      <c r="E378" s="28"/>
      <c r="F378" s="28"/>
      <c r="G378" s="28"/>
      <c r="H378" s="28"/>
      <c r="I378" s="28"/>
      <c r="J378" s="28"/>
      <c r="K378" s="175"/>
      <c r="L378" s="28"/>
      <c r="M378" s="28"/>
      <c r="N378" s="161" t="str">
        <f>N379</f>
        <v>Х</v>
      </c>
      <c r="O378" s="161" t="str">
        <f t="shared" ref="O378:S379" si="14">O379</f>
        <v>Х</v>
      </c>
      <c r="P378" s="161">
        <f t="shared" si="14"/>
        <v>5922944.7300000004</v>
      </c>
      <c r="Q378" s="161">
        <f t="shared" si="14"/>
        <v>5574869</v>
      </c>
      <c r="R378" s="161">
        <f t="shared" si="14"/>
        <v>5574869</v>
      </c>
      <c r="S378" s="161">
        <f t="shared" si="14"/>
        <v>5574869</v>
      </c>
    </row>
    <row r="379" spans="1:19" s="19" customFormat="1" ht="114" x14ac:dyDescent="0.2">
      <c r="A379" s="63">
        <v>10700</v>
      </c>
      <c r="B379" s="285" t="s">
        <v>561</v>
      </c>
      <c r="C379" s="15"/>
      <c r="D379" s="22"/>
      <c r="E379" s="15"/>
      <c r="F379" s="15"/>
      <c r="G379" s="15"/>
      <c r="H379" s="15"/>
      <c r="I379" s="15"/>
      <c r="J379" s="15"/>
      <c r="K379" s="174"/>
      <c r="L379" s="15"/>
      <c r="M379" s="15"/>
      <c r="N379" s="155" t="str">
        <f>N380</f>
        <v>Х</v>
      </c>
      <c r="O379" s="155" t="str">
        <f t="shared" si="14"/>
        <v>Х</v>
      </c>
      <c r="P379" s="155">
        <f t="shared" si="14"/>
        <v>5922944.7300000004</v>
      </c>
      <c r="Q379" s="155">
        <f t="shared" si="14"/>
        <v>5574869</v>
      </c>
      <c r="R379" s="155">
        <f t="shared" si="14"/>
        <v>5574869</v>
      </c>
      <c r="S379" s="155">
        <f t="shared" si="14"/>
        <v>5574869</v>
      </c>
    </row>
    <row r="380" spans="1:19" ht="105" x14ac:dyDescent="0.25">
      <c r="A380" s="419" t="s">
        <v>562</v>
      </c>
      <c r="B380" s="425" t="s">
        <v>403</v>
      </c>
      <c r="C380" s="419">
        <v>931</v>
      </c>
      <c r="D380" s="421" t="s">
        <v>273</v>
      </c>
      <c r="E380" s="9" t="s">
        <v>19</v>
      </c>
      <c r="F380" s="353" t="s">
        <v>653</v>
      </c>
      <c r="G380" s="8" t="s">
        <v>685</v>
      </c>
      <c r="H380" s="9" t="s">
        <v>22</v>
      </c>
      <c r="I380" s="10" t="s">
        <v>23</v>
      </c>
      <c r="J380" s="8" t="s">
        <v>24</v>
      </c>
      <c r="K380" s="377" t="s">
        <v>635</v>
      </c>
      <c r="L380" s="353"/>
      <c r="M380" s="353" t="s">
        <v>652</v>
      </c>
      <c r="N380" s="453" t="s">
        <v>510</v>
      </c>
      <c r="O380" s="453" t="s">
        <v>510</v>
      </c>
      <c r="P380" s="453">
        <v>5922944.7300000004</v>
      </c>
      <c r="Q380" s="453">
        <v>5574869</v>
      </c>
      <c r="R380" s="453">
        <v>5574869</v>
      </c>
      <c r="S380" s="453">
        <v>5574869</v>
      </c>
    </row>
    <row r="381" spans="1:19" ht="105" x14ac:dyDescent="0.25">
      <c r="A381" s="429"/>
      <c r="B381" s="426"/>
      <c r="C381" s="429"/>
      <c r="D381" s="445"/>
      <c r="E381" s="353" t="s">
        <v>660</v>
      </c>
      <c r="F381" s="353" t="s">
        <v>557</v>
      </c>
      <c r="G381" s="310" t="s">
        <v>661</v>
      </c>
      <c r="H381" s="353" t="s">
        <v>598</v>
      </c>
      <c r="I381" s="353" t="s">
        <v>599</v>
      </c>
      <c r="J381" s="353" t="s">
        <v>600</v>
      </c>
      <c r="K381" s="54" t="s">
        <v>591</v>
      </c>
      <c r="L381" s="353"/>
      <c r="M381" s="353" t="s">
        <v>592</v>
      </c>
      <c r="N381" s="454"/>
      <c r="O381" s="454"/>
      <c r="P381" s="454"/>
      <c r="Q381" s="454"/>
      <c r="R381" s="454"/>
      <c r="S381" s="454"/>
    </row>
    <row r="382" spans="1:19" ht="285" x14ac:dyDescent="0.25">
      <c r="A382" s="420"/>
      <c r="B382" s="443"/>
      <c r="C382" s="420"/>
      <c r="D382" s="422"/>
      <c r="E382" s="8" t="s">
        <v>20</v>
      </c>
      <c r="F382" s="6" t="s">
        <v>23</v>
      </c>
      <c r="G382" s="8" t="s">
        <v>21</v>
      </c>
      <c r="H382" s="9" t="s">
        <v>25</v>
      </c>
      <c r="I382" s="10" t="s">
        <v>23</v>
      </c>
      <c r="J382" s="9" t="s">
        <v>26</v>
      </c>
      <c r="K382" s="54"/>
      <c r="L382" s="9"/>
      <c r="M382" s="9"/>
      <c r="N382" s="461"/>
      <c r="O382" s="461"/>
      <c r="P382" s="461"/>
      <c r="Q382" s="461"/>
      <c r="R382" s="461"/>
      <c r="S382" s="461"/>
    </row>
    <row r="383" spans="1:19" s="19" customFormat="1" ht="28.5" x14ac:dyDescent="0.2">
      <c r="A383" s="29"/>
      <c r="B383" s="28" t="s">
        <v>519</v>
      </c>
      <c r="C383" s="29">
        <v>932</v>
      </c>
      <c r="D383" s="30"/>
      <c r="E383" s="28"/>
      <c r="F383" s="28"/>
      <c r="G383" s="28"/>
      <c r="H383" s="28"/>
      <c r="I383" s="28"/>
      <c r="J383" s="28"/>
      <c r="K383" s="175"/>
      <c r="L383" s="28"/>
      <c r="M383" s="28"/>
      <c r="N383" s="161" t="s">
        <v>510</v>
      </c>
      <c r="O383" s="161" t="s">
        <v>510</v>
      </c>
      <c r="P383" s="161">
        <f>P384+P394</f>
        <v>58361989.329999998</v>
      </c>
      <c r="Q383" s="161">
        <f>Q384+Q394</f>
        <v>51546242</v>
      </c>
      <c r="R383" s="161">
        <f>R384+R394</f>
        <v>51546242</v>
      </c>
      <c r="S383" s="161">
        <f>S384+S394</f>
        <v>51546242</v>
      </c>
    </row>
    <row r="384" spans="1:19" s="19" customFormat="1" ht="57" x14ac:dyDescent="0.2">
      <c r="A384" s="79">
        <v>10600</v>
      </c>
      <c r="B384" s="83" t="s">
        <v>596</v>
      </c>
      <c r="C384" s="31"/>
      <c r="D384" s="32"/>
      <c r="E384" s="31"/>
      <c r="F384" s="31"/>
      <c r="G384" s="31"/>
      <c r="H384" s="31"/>
      <c r="I384" s="31"/>
      <c r="J384" s="31"/>
      <c r="K384" s="179"/>
      <c r="L384" s="31"/>
      <c r="M384" s="31"/>
      <c r="N384" s="165" t="s">
        <v>510</v>
      </c>
      <c r="O384" s="165" t="s">
        <v>510</v>
      </c>
      <c r="P384" s="165">
        <f>P386+P389+P393+P385</f>
        <v>52942940.329999998</v>
      </c>
      <c r="Q384" s="165">
        <f t="shared" ref="Q384:R384" si="15">Q386+Q389+Q393+Q385</f>
        <v>46626572</v>
      </c>
      <c r="R384" s="165">
        <f t="shared" si="15"/>
        <v>46626572</v>
      </c>
      <c r="S384" s="165">
        <f>S386+S389+S393</f>
        <v>46626572</v>
      </c>
    </row>
    <row r="385" spans="1:19" ht="152.25" customHeight="1" x14ac:dyDescent="0.25">
      <c r="A385" s="346">
        <v>10616</v>
      </c>
      <c r="B385" s="229" t="s">
        <v>607</v>
      </c>
      <c r="C385" s="348">
        <v>932</v>
      </c>
      <c r="D385" s="350" t="s">
        <v>31</v>
      </c>
      <c r="E385" s="349"/>
      <c r="F385" s="349"/>
      <c r="G385" s="349"/>
      <c r="H385" s="23"/>
      <c r="I385" s="23"/>
      <c r="J385" s="23"/>
      <c r="K385" s="377" t="s">
        <v>635</v>
      </c>
      <c r="L385" s="353"/>
      <c r="M385" s="353" t="s">
        <v>652</v>
      </c>
      <c r="N385" s="347"/>
      <c r="O385" s="347"/>
      <c r="P385" s="347">
        <v>80000</v>
      </c>
      <c r="Q385" s="347">
        <v>80000</v>
      </c>
      <c r="R385" s="347">
        <v>80000</v>
      </c>
      <c r="S385" s="347"/>
    </row>
    <row r="386" spans="1:19" s="282" customFormat="1" ht="135" x14ac:dyDescent="0.25">
      <c r="A386" s="415">
        <v>10654</v>
      </c>
      <c r="B386" s="417" t="s">
        <v>362</v>
      </c>
      <c r="C386" s="415">
        <v>932</v>
      </c>
      <c r="D386" s="499" t="s">
        <v>31</v>
      </c>
      <c r="E386" s="39" t="s">
        <v>19</v>
      </c>
      <c r="F386" s="39" t="s">
        <v>38</v>
      </c>
      <c r="G386" s="8" t="s">
        <v>685</v>
      </c>
      <c r="H386" s="23"/>
      <c r="I386" s="23"/>
      <c r="J386" s="23"/>
      <c r="K386" s="117" t="s">
        <v>457</v>
      </c>
      <c r="L386" s="23"/>
      <c r="M386" s="23" t="s">
        <v>311</v>
      </c>
      <c r="N386" s="472">
        <v>0</v>
      </c>
      <c r="O386" s="472">
        <v>0</v>
      </c>
      <c r="P386" s="472">
        <v>50000</v>
      </c>
      <c r="Q386" s="472">
        <v>50000</v>
      </c>
      <c r="R386" s="472">
        <v>50000</v>
      </c>
      <c r="S386" s="472">
        <v>50000</v>
      </c>
    </row>
    <row r="387" spans="1:19" s="282" customFormat="1" ht="165" x14ac:dyDescent="0.25">
      <c r="A387" s="479"/>
      <c r="B387" s="498"/>
      <c r="C387" s="479"/>
      <c r="D387" s="500"/>
      <c r="E387" s="353" t="s">
        <v>660</v>
      </c>
      <c r="F387" s="353" t="s">
        <v>557</v>
      </c>
      <c r="G387" s="310" t="s">
        <v>661</v>
      </c>
      <c r="H387" s="23"/>
      <c r="I387" s="23"/>
      <c r="J387" s="23"/>
      <c r="K387" s="117" t="s">
        <v>458</v>
      </c>
      <c r="L387" s="23"/>
      <c r="M387" s="23" t="s">
        <v>40</v>
      </c>
      <c r="N387" s="473"/>
      <c r="O387" s="473"/>
      <c r="P387" s="473"/>
      <c r="Q387" s="473"/>
      <c r="R387" s="473"/>
      <c r="S387" s="473"/>
    </row>
    <row r="388" spans="1:19" s="282" customFormat="1" ht="165" x14ac:dyDescent="0.25">
      <c r="A388" s="416"/>
      <c r="B388" s="418"/>
      <c r="C388" s="416"/>
      <c r="D388" s="501"/>
      <c r="E388" s="39"/>
      <c r="F388" s="39"/>
      <c r="G388" s="39"/>
      <c r="H388" s="23"/>
      <c r="I388" s="23"/>
      <c r="J388" s="23"/>
      <c r="K388" s="117" t="s">
        <v>422</v>
      </c>
      <c r="L388" s="23"/>
      <c r="M388" s="23" t="s">
        <v>351</v>
      </c>
      <c r="N388" s="474"/>
      <c r="O388" s="474"/>
      <c r="P388" s="474"/>
      <c r="Q388" s="474"/>
      <c r="R388" s="474"/>
      <c r="S388" s="474"/>
    </row>
    <row r="389" spans="1:19" ht="105" x14ac:dyDescent="0.25">
      <c r="A389" s="419">
        <v>10655</v>
      </c>
      <c r="B389" s="425" t="s">
        <v>585</v>
      </c>
      <c r="C389" s="419">
        <v>932</v>
      </c>
      <c r="D389" s="421" t="s">
        <v>520</v>
      </c>
      <c r="E389" s="425" t="s">
        <v>19</v>
      </c>
      <c r="F389" s="425" t="s">
        <v>234</v>
      </c>
      <c r="G389" s="425" t="s">
        <v>685</v>
      </c>
      <c r="H389" s="296" t="s">
        <v>235</v>
      </c>
      <c r="I389" s="296" t="s">
        <v>236</v>
      </c>
      <c r="J389" s="296" t="s">
        <v>237</v>
      </c>
      <c r="K389" s="377" t="s">
        <v>635</v>
      </c>
      <c r="L389" s="353"/>
      <c r="M389" s="353" t="s">
        <v>652</v>
      </c>
      <c r="N389" s="453" t="s">
        <v>510</v>
      </c>
      <c r="O389" s="453" t="s">
        <v>510</v>
      </c>
      <c r="P389" s="453">
        <v>52812940.329999998</v>
      </c>
      <c r="Q389" s="453">
        <v>46496572</v>
      </c>
      <c r="R389" s="453">
        <v>46496572</v>
      </c>
      <c r="S389" s="453">
        <f>46496572+80000</f>
        <v>46576572</v>
      </c>
    </row>
    <row r="390" spans="1:19" ht="30" x14ac:dyDescent="0.25">
      <c r="A390" s="429"/>
      <c r="B390" s="426"/>
      <c r="C390" s="429"/>
      <c r="D390" s="445"/>
      <c r="E390" s="426"/>
      <c r="F390" s="426"/>
      <c r="G390" s="426"/>
      <c r="H390" s="296"/>
      <c r="I390" s="296"/>
      <c r="J390" s="296"/>
      <c r="K390" s="117" t="s">
        <v>287</v>
      </c>
      <c r="L390" s="296"/>
      <c r="M390" s="296" t="s">
        <v>286</v>
      </c>
      <c r="N390" s="454"/>
      <c r="O390" s="454"/>
      <c r="P390" s="454"/>
      <c r="Q390" s="454"/>
      <c r="R390" s="454"/>
      <c r="S390" s="454"/>
    </row>
    <row r="391" spans="1:19" ht="75" x14ac:dyDescent="0.25">
      <c r="A391" s="429"/>
      <c r="B391" s="426"/>
      <c r="C391" s="429"/>
      <c r="D391" s="445"/>
      <c r="E391" s="426"/>
      <c r="F391" s="426"/>
      <c r="G391" s="426"/>
      <c r="H391" s="296"/>
      <c r="I391" s="296"/>
      <c r="J391" s="296"/>
      <c r="K391" s="117" t="s">
        <v>348</v>
      </c>
      <c r="L391" s="296"/>
      <c r="M391" s="296" t="s">
        <v>349</v>
      </c>
      <c r="N391" s="454"/>
      <c r="O391" s="454"/>
      <c r="P391" s="454"/>
      <c r="Q391" s="454"/>
      <c r="R391" s="454"/>
      <c r="S391" s="454"/>
    </row>
    <row r="392" spans="1:19" ht="105" x14ac:dyDescent="0.25">
      <c r="A392" s="429"/>
      <c r="B392" s="426"/>
      <c r="C392" s="429"/>
      <c r="D392" s="445"/>
      <c r="E392" s="443"/>
      <c r="F392" s="443"/>
      <c r="G392" s="443"/>
      <c r="H392" s="296"/>
      <c r="I392" s="296"/>
      <c r="J392" s="296"/>
      <c r="K392" s="117" t="s">
        <v>238</v>
      </c>
      <c r="L392" s="128"/>
      <c r="M392" s="296" t="s">
        <v>239</v>
      </c>
      <c r="N392" s="461"/>
      <c r="O392" s="461"/>
      <c r="P392" s="461"/>
      <c r="Q392" s="461"/>
      <c r="R392" s="461"/>
      <c r="S392" s="461"/>
    </row>
    <row r="393" spans="1:19" ht="135" x14ac:dyDescent="0.25">
      <c r="A393" s="291"/>
      <c r="B393" s="291"/>
      <c r="C393" s="291"/>
      <c r="D393" s="287"/>
      <c r="E393" s="353" t="s">
        <v>660</v>
      </c>
      <c r="F393" s="353" t="s">
        <v>557</v>
      </c>
      <c r="G393" s="310" t="s">
        <v>661</v>
      </c>
      <c r="H393" s="296"/>
      <c r="I393" s="296"/>
      <c r="J393" s="296"/>
      <c r="K393" s="117" t="s">
        <v>371</v>
      </c>
      <c r="L393" s="128"/>
      <c r="M393" s="296" t="s">
        <v>372</v>
      </c>
      <c r="N393" s="293"/>
      <c r="O393" s="293"/>
      <c r="P393" s="293"/>
      <c r="Q393" s="292"/>
      <c r="R393" s="292"/>
      <c r="S393" s="292"/>
    </row>
    <row r="394" spans="1:19" s="19" customFormat="1" ht="114" x14ac:dyDescent="0.2">
      <c r="A394" s="63">
        <v>10700</v>
      </c>
      <c r="B394" s="285" t="s">
        <v>561</v>
      </c>
      <c r="C394" s="285"/>
      <c r="D394" s="22"/>
      <c r="E394" s="285"/>
      <c r="F394" s="285"/>
      <c r="G394" s="285"/>
      <c r="H394" s="285"/>
      <c r="I394" s="285"/>
      <c r="J394" s="285"/>
      <c r="K394" s="174"/>
      <c r="L394" s="285"/>
      <c r="M394" s="285"/>
      <c r="N394" s="155" t="s">
        <v>510</v>
      </c>
      <c r="O394" s="155" t="s">
        <v>510</v>
      </c>
      <c r="P394" s="155">
        <f>P395</f>
        <v>5419049</v>
      </c>
      <c r="Q394" s="155">
        <f>Q395</f>
        <v>4919670</v>
      </c>
      <c r="R394" s="155">
        <f>R395</f>
        <v>4919670</v>
      </c>
      <c r="S394" s="155">
        <f>S395</f>
        <v>4919670</v>
      </c>
    </row>
    <row r="395" spans="1:19" ht="105" x14ac:dyDescent="0.25">
      <c r="A395" s="419" t="s">
        <v>562</v>
      </c>
      <c r="B395" s="425" t="s">
        <v>393</v>
      </c>
      <c r="C395" s="419">
        <v>932</v>
      </c>
      <c r="D395" s="421" t="s">
        <v>158</v>
      </c>
      <c r="E395" s="296" t="s">
        <v>19</v>
      </c>
      <c r="F395" s="353" t="s">
        <v>653</v>
      </c>
      <c r="G395" s="8" t="s">
        <v>685</v>
      </c>
      <c r="H395" s="296" t="s">
        <v>22</v>
      </c>
      <c r="I395" s="10" t="s">
        <v>23</v>
      </c>
      <c r="J395" s="8" t="s">
        <v>24</v>
      </c>
      <c r="K395" s="377" t="s">
        <v>635</v>
      </c>
      <c r="L395" s="353"/>
      <c r="M395" s="353" t="s">
        <v>652</v>
      </c>
      <c r="N395" s="453" t="s">
        <v>510</v>
      </c>
      <c r="O395" s="453" t="s">
        <v>510</v>
      </c>
      <c r="P395" s="453">
        <v>5419049</v>
      </c>
      <c r="Q395" s="453">
        <v>4919670</v>
      </c>
      <c r="R395" s="453">
        <v>4919670</v>
      </c>
      <c r="S395" s="453">
        <v>4919670</v>
      </c>
    </row>
    <row r="396" spans="1:19" ht="105" x14ac:dyDescent="0.25">
      <c r="A396" s="429"/>
      <c r="B396" s="426"/>
      <c r="C396" s="429"/>
      <c r="D396" s="445"/>
      <c r="E396" s="353" t="s">
        <v>660</v>
      </c>
      <c r="F396" s="353" t="s">
        <v>557</v>
      </c>
      <c r="G396" s="310" t="s">
        <v>661</v>
      </c>
      <c r="H396" s="306"/>
      <c r="I396" s="10"/>
      <c r="J396" s="8"/>
      <c r="K396" s="54" t="s">
        <v>680</v>
      </c>
      <c r="L396" s="4"/>
      <c r="M396" s="306" t="s">
        <v>614</v>
      </c>
      <c r="N396" s="454"/>
      <c r="O396" s="454"/>
      <c r="P396" s="454"/>
      <c r="Q396" s="454"/>
      <c r="R396" s="454"/>
      <c r="S396" s="454"/>
    </row>
    <row r="397" spans="1:19" ht="285" x14ac:dyDescent="0.25">
      <c r="A397" s="420"/>
      <c r="B397" s="443"/>
      <c r="C397" s="420"/>
      <c r="D397" s="422"/>
      <c r="E397" s="8" t="s">
        <v>20</v>
      </c>
      <c r="F397" s="6" t="s">
        <v>23</v>
      </c>
      <c r="G397" s="8" t="s">
        <v>21</v>
      </c>
      <c r="H397" s="296" t="s">
        <v>25</v>
      </c>
      <c r="I397" s="10" t="s">
        <v>23</v>
      </c>
      <c r="J397" s="296" t="s">
        <v>26</v>
      </c>
      <c r="K397" s="54"/>
      <c r="L397" s="10"/>
      <c r="M397" s="296"/>
      <c r="N397" s="461"/>
      <c r="O397" s="461"/>
      <c r="P397" s="461"/>
      <c r="Q397" s="461"/>
      <c r="R397" s="461"/>
      <c r="S397" s="461"/>
    </row>
    <row r="398" spans="1:19" ht="30.75" customHeight="1" x14ac:dyDescent="0.25">
      <c r="A398" s="63">
        <v>10600</v>
      </c>
      <c r="B398" s="440" t="s">
        <v>596</v>
      </c>
      <c r="C398" s="441"/>
      <c r="D398" s="441"/>
      <c r="E398" s="441"/>
      <c r="F398" s="441"/>
      <c r="G398" s="441"/>
      <c r="H398" s="441"/>
      <c r="I398" s="441"/>
      <c r="J398" s="441"/>
      <c r="K398" s="441"/>
      <c r="L398" s="441"/>
      <c r="M398" s="442"/>
      <c r="N398" s="156" t="s">
        <v>510</v>
      </c>
      <c r="O398" s="156" t="s">
        <v>510</v>
      </c>
      <c r="P398" s="156">
        <f>P150+P196+P215+P226+P240+P285+P321+P337+P360+P384+P22+P28+P42+P54+P60+P66+P72+P78+P84+P94+P118+P128+P107+P48</f>
        <v>3868719880.2999997</v>
      </c>
      <c r="Q398" s="156">
        <f>Q150+Q196+Q215+Q226+Q240+Q285+Q321+Q337+Q360+Q384</f>
        <v>3020011257.5</v>
      </c>
      <c r="R398" s="156">
        <f>R150+R196+R215+R226+R240+R285+R321+R337+R360+R384</f>
        <v>2510927097.8000002</v>
      </c>
      <c r="S398" s="156">
        <f>S150+S196+S215+S226+S240+S285+S321+S337+S360+S384</f>
        <v>2286496798.9499998</v>
      </c>
    </row>
    <row r="399" spans="1:19" ht="33.75" customHeight="1" x14ac:dyDescent="0.25">
      <c r="A399" s="14">
        <v>10700</v>
      </c>
      <c r="B399" s="440" t="s">
        <v>561</v>
      </c>
      <c r="C399" s="441"/>
      <c r="D399" s="441"/>
      <c r="E399" s="441"/>
      <c r="F399" s="441"/>
      <c r="G399" s="441"/>
      <c r="H399" s="441"/>
      <c r="I399" s="441"/>
      <c r="J399" s="441"/>
      <c r="K399" s="441"/>
      <c r="L399" s="441"/>
      <c r="M399" s="442"/>
      <c r="N399" s="156" t="s">
        <v>510</v>
      </c>
      <c r="O399" s="156" t="s">
        <v>510</v>
      </c>
      <c r="P399" s="156">
        <f>P170+P207+P218+P265+P311+P332+P354+P369+P374+P379+P394+P138+P134+P124+P120+P109+P103+P97+P90+P86+P80+P74+P68+P62+P56+P50+P44+P34+P30+P24+P18+P14+P10+P39+P146+P142+P130</f>
        <v>801878064.04000008</v>
      </c>
      <c r="Q399" s="156">
        <f>Q170+Q207+Q218+Q265+Q311+Q332+Q354+Q369+Q374+Q379+Q394+Q138+Q134+Q124+Q120+Q109+Q103+Q97+Q90+Q86+Q80+Q74+Q68+Q62+Q56+Q50+Q44+Q34+Q30+Q24+Q18+Q14+Q10+Q39</f>
        <v>639453944.63</v>
      </c>
      <c r="R399" s="156">
        <f>R170+R207+R218+R265+R311+R332+R354+R369+R374+R379+R394+R138+R134+R124+R120+R109+R103+R97+R90+R86+R80+R74+R68+R62+R56+R50+R44+R34+R30+R24+R18+R14+R10+R39</f>
        <v>634950416.53999996</v>
      </c>
      <c r="S399" s="156">
        <f>S170+S207+S218+S265+S311+S332+S354+S369+S374+S379+S394+S138+S134+S124+S120+S109+S103+S97+S90+S86+S80+S74+S68+S62+S56+S50+S44+S34+S30+S24+S18+S14+S10+S39</f>
        <v>573675963.04999995</v>
      </c>
    </row>
    <row r="400" spans="1:19" ht="30" customHeight="1" x14ac:dyDescent="0.25">
      <c r="A400" s="64">
        <v>11200</v>
      </c>
      <c r="B400" s="440" t="s">
        <v>565</v>
      </c>
      <c r="C400" s="441"/>
      <c r="D400" s="441"/>
      <c r="E400" s="441"/>
      <c r="F400" s="441"/>
      <c r="G400" s="441"/>
      <c r="H400" s="441"/>
      <c r="I400" s="441"/>
      <c r="J400" s="441"/>
      <c r="K400" s="441"/>
      <c r="L400" s="441"/>
      <c r="M400" s="442"/>
      <c r="N400" s="152" t="str">
        <f t="shared" ref="N400:S400" si="16">N181</f>
        <v>х</v>
      </c>
      <c r="O400" s="152" t="str">
        <f t="shared" si="16"/>
        <v>х</v>
      </c>
      <c r="P400" s="152">
        <f t="shared" si="16"/>
        <v>4491300</v>
      </c>
      <c r="Q400" s="298">
        <f t="shared" si="16"/>
        <v>3788900</v>
      </c>
      <c r="R400" s="298">
        <f t="shared" si="16"/>
        <v>4882600</v>
      </c>
      <c r="S400" s="298">
        <f t="shared" si="16"/>
        <v>0</v>
      </c>
    </row>
    <row r="401" spans="1:19" ht="15" customHeight="1" x14ac:dyDescent="0.25">
      <c r="A401" s="14">
        <v>11300</v>
      </c>
      <c r="B401" s="440" t="s">
        <v>405</v>
      </c>
      <c r="C401" s="441"/>
      <c r="D401" s="441"/>
      <c r="E401" s="441"/>
      <c r="F401" s="441"/>
      <c r="G401" s="441"/>
      <c r="H401" s="441"/>
      <c r="I401" s="441"/>
      <c r="J401" s="441"/>
      <c r="K401" s="441"/>
      <c r="L401" s="441"/>
      <c r="M401" s="442"/>
      <c r="N401" s="166" t="s">
        <v>510</v>
      </c>
      <c r="O401" s="166" t="s">
        <v>510</v>
      </c>
      <c r="P401" s="166">
        <f>P184+P211+P317+P271+P112</f>
        <v>490018200</v>
      </c>
      <c r="Q401" s="166">
        <f>Q184+Q211+Q317+Q271</f>
        <v>478137500</v>
      </c>
      <c r="R401" s="166">
        <f>R184+R211+R317+R271</f>
        <v>470259700</v>
      </c>
      <c r="S401" s="166">
        <f>S184+S211+S317+S271</f>
        <v>456445500</v>
      </c>
    </row>
    <row r="402" spans="1:19" ht="15" customHeight="1" x14ac:dyDescent="0.25">
      <c r="A402" s="14">
        <v>11500</v>
      </c>
      <c r="B402" s="440" t="s">
        <v>357</v>
      </c>
      <c r="C402" s="441"/>
      <c r="D402" s="441"/>
      <c r="E402" s="441"/>
      <c r="F402" s="441"/>
      <c r="G402" s="441"/>
      <c r="H402" s="441"/>
      <c r="I402" s="441"/>
      <c r="J402" s="441"/>
      <c r="K402" s="441"/>
      <c r="L402" s="441"/>
      <c r="M402" s="442"/>
      <c r="N402" s="166" t="str">
        <f t="shared" ref="N402:S402" si="17">N278</f>
        <v>Х</v>
      </c>
      <c r="O402" s="166" t="str">
        <f t="shared" si="17"/>
        <v>Х</v>
      </c>
      <c r="P402" s="166">
        <f t="shared" si="17"/>
        <v>2253465200</v>
      </c>
      <c r="Q402" s="166">
        <f t="shared" si="17"/>
        <v>2048144200</v>
      </c>
      <c r="R402" s="166">
        <f t="shared" si="17"/>
        <v>2048144200</v>
      </c>
      <c r="S402" s="166">
        <f t="shared" si="17"/>
        <v>2048144200</v>
      </c>
    </row>
    <row r="403" spans="1:19" ht="15.75" thickBot="1" x14ac:dyDescent="0.3">
      <c r="A403" s="137"/>
      <c r="B403" s="437" t="s">
        <v>279</v>
      </c>
      <c r="C403" s="438"/>
      <c r="D403" s="438"/>
      <c r="E403" s="438"/>
      <c r="F403" s="438"/>
      <c r="G403" s="438"/>
      <c r="H403" s="438"/>
      <c r="I403" s="438"/>
      <c r="J403" s="438"/>
      <c r="K403" s="438"/>
      <c r="L403" s="438"/>
      <c r="M403" s="439"/>
      <c r="N403" s="167" t="s">
        <v>510</v>
      </c>
      <c r="O403" s="167" t="s">
        <v>510</v>
      </c>
      <c r="P403" s="167">
        <f>SUM(P398:P401)+P402</f>
        <v>7418572644.3400002</v>
      </c>
      <c r="Q403" s="167">
        <f>SUM(Q398:Q401)+Q402</f>
        <v>6189535802.1300001</v>
      </c>
      <c r="R403" s="167">
        <f>SUM(R398:R401)+R402</f>
        <v>5669164014.3400002</v>
      </c>
      <c r="S403" s="167">
        <f>SUM(S398:S401)+S402</f>
        <v>5364762462</v>
      </c>
    </row>
    <row r="404" spans="1:19" x14ac:dyDescent="0.25">
      <c r="N404" s="90"/>
      <c r="O404" s="90"/>
      <c r="P404" s="90">
        <v>7418572644.3400002</v>
      </c>
      <c r="Q404" s="90">
        <v>6255535802.1300001</v>
      </c>
      <c r="R404" s="90">
        <v>5802164014.3400002</v>
      </c>
      <c r="S404" s="90">
        <v>5497762462</v>
      </c>
    </row>
    <row r="405" spans="1:19" x14ac:dyDescent="0.25">
      <c r="N405" s="90"/>
      <c r="O405" s="90"/>
      <c r="P405" s="90">
        <f>P403-P404</f>
        <v>0</v>
      </c>
      <c r="Q405" s="90">
        <f>Q403-Q404</f>
        <v>-66000000</v>
      </c>
      <c r="R405" s="90">
        <f>R403-R404</f>
        <v>-133000000</v>
      </c>
      <c r="S405" s="90">
        <f>S403-S404</f>
        <v>-133000000</v>
      </c>
    </row>
    <row r="406" spans="1:19" x14ac:dyDescent="0.25">
      <c r="P406" s="90">
        <f>P383+P378+P373+P359+P336+P320+P284+P239+P225+P214+P195+P149+P145+P141+P137+P133+P127+P123+P117+P106+P102+P93+P89+P83+P77+P71+P65+P59+P53+P41+P37+P33+P27+P21+P13+P9+P17+P47</f>
        <v>7418572644.3399973</v>
      </c>
      <c r="Q406" s="90">
        <v>66000000</v>
      </c>
      <c r="R406" s="90">
        <v>133000000</v>
      </c>
    </row>
    <row r="407" spans="1:19" x14ac:dyDescent="0.25">
      <c r="P407" s="90">
        <f>P404-P406</f>
        <v>0</v>
      </c>
      <c r="Q407" s="90">
        <f>Q405+Q406</f>
        <v>0</v>
      </c>
      <c r="R407" s="90">
        <f>R405+R406</f>
        <v>0</v>
      </c>
    </row>
    <row r="408" spans="1:19" x14ac:dyDescent="0.25">
      <c r="A408" s="414" t="s">
        <v>719</v>
      </c>
      <c r="B408" s="414"/>
      <c r="C408" s="414"/>
      <c r="D408" s="414"/>
      <c r="E408" s="414"/>
      <c r="F408" s="414"/>
      <c r="H408" s="1" t="s">
        <v>720</v>
      </c>
    </row>
  </sheetData>
  <mergeCells count="694">
    <mergeCell ref="P100:P101"/>
    <mergeCell ref="Q100:Q101"/>
    <mergeCell ref="R100:R101"/>
    <mergeCell ref="S100:S101"/>
    <mergeCell ref="N100:N101"/>
    <mergeCell ref="O100:O101"/>
    <mergeCell ref="A389:A392"/>
    <mergeCell ref="B389:B392"/>
    <mergeCell ref="N365:N366"/>
    <mergeCell ref="I367:I368"/>
    <mergeCell ref="B365:B366"/>
    <mergeCell ref="O380:O382"/>
    <mergeCell ref="O361:O364"/>
    <mergeCell ref="R365:R366"/>
    <mergeCell ref="R361:R364"/>
    <mergeCell ref="A386:A388"/>
    <mergeCell ref="A370:A372"/>
    <mergeCell ref="N370:N372"/>
    <mergeCell ref="O370:O372"/>
    <mergeCell ref="C375:C377"/>
    <mergeCell ref="D375:D377"/>
    <mergeCell ref="B370:B372"/>
    <mergeCell ref="C370:C372"/>
    <mergeCell ref="J367:J368"/>
    <mergeCell ref="A367:A368"/>
    <mergeCell ref="N375:N377"/>
    <mergeCell ref="P380:P382"/>
    <mergeCell ref="R370:R372"/>
    <mergeCell ref="A330:A331"/>
    <mergeCell ref="B330:B331"/>
    <mergeCell ref="C330:C331"/>
    <mergeCell ref="A352:A353"/>
    <mergeCell ref="C352:C353"/>
    <mergeCell ref="D352:D353"/>
    <mergeCell ref="A338:A340"/>
    <mergeCell ref="C338:C340"/>
    <mergeCell ref="A333:A335"/>
    <mergeCell ref="D338:D340"/>
    <mergeCell ref="A341:A345"/>
    <mergeCell ref="N333:N335"/>
    <mergeCell ref="B367:B368"/>
    <mergeCell ref="O341:O345"/>
    <mergeCell ref="Q375:Q377"/>
    <mergeCell ref="Q367:Q368"/>
    <mergeCell ref="O346:O349"/>
    <mergeCell ref="P370:P372"/>
    <mergeCell ref="Q380:Q382"/>
    <mergeCell ref="D380:D382"/>
    <mergeCell ref="B386:B388"/>
    <mergeCell ref="C386:C388"/>
    <mergeCell ref="D386:D388"/>
    <mergeCell ref="N386:N388"/>
    <mergeCell ref="A357:A358"/>
    <mergeCell ref="B357:B358"/>
    <mergeCell ref="C357:C358"/>
    <mergeCell ref="D357:D358"/>
    <mergeCell ref="E357:E358"/>
    <mergeCell ref="F357:F358"/>
    <mergeCell ref="G357:G358"/>
    <mergeCell ref="H357:H358"/>
    <mergeCell ref="I357:I358"/>
    <mergeCell ref="J357:J358"/>
    <mergeCell ref="N357:N358"/>
    <mergeCell ref="N380:N382"/>
    <mergeCell ref="H367:H368"/>
    <mergeCell ref="B375:B377"/>
    <mergeCell ref="C367:C368"/>
    <mergeCell ref="C365:C366"/>
    <mergeCell ref="D365:D366"/>
    <mergeCell ref="D367:D368"/>
    <mergeCell ref="D361:D364"/>
    <mergeCell ref="N361:N364"/>
    <mergeCell ref="Q395:Q397"/>
    <mergeCell ref="R395:R397"/>
    <mergeCell ref="S395:S397"/>
    <mergeCell ref="P386:P388"/>
    <mergeCell ref="Q386:Q388"/>
    <mergeCell ref="R386:R388"/>
    <mergeCell ref="S386:S388"/>
    <mergeCell ref="C389:C392"/>
    <mergeCell ref="D389:D392"/>
    <mergeCell ref="E389:E392"/>
    <mergeCell ref="F389:F392"/>
    <mergeCell ref="G389:G392"/>
    <mergeCell ref="N389:N392"/>
    <mergeCell ref="O389:O392"/>
    <mergeCell ref="P389:P392"/>
    <mergeCell ref="Q389:Q392"/>
    <mergeCell ref="N395:N397"/>
    <mergeCell ref="O395:O397"/>
    <mergeCell ref="R389:R392"/>
    <mergeCell ref="S389:S392"/>
    <mergeCell ref="O386:O388"/>
    <mergeCell ref="P395:P397"/>
    <mergeCell ref="Q156:Q157"/>
    <mergeCell ref="B341:B345"/>
    <mergeCell ref="C341:C345"/>
    <mergeCell ref="D341:D345"/>
    <mergeCell ref="N355:N356"/>
    <mergeCell ref="N315:N316"/>
    <mergeCell ref="O307:O308"/>
    <mergeCell ref="N312:N314"/>
    <mergeCell ref="H297:H298"/>
    <mergeCell ref="I297:I298"/>
    <mergeCell ref="G297:G298"/>
    <mergeCell ref="N346:N349"/>
    <mergeCell ref="N338:N340"/>
    <mergeCell ref="N341:N345"/>
    <mergeCell ref="D297:D299"/>
    <mergeCell ref="O178:O179"/>
    <mergeCell ref="Q178:Q179"/>
    <mergeCell ref="N281:N282"/>
    <mergeCell ref="C293:C294"/>
    <mergeCell ref="C287:C289"/>
    <mergeCell ref="D281:D282"/>
    <mergeCell ref="H281:H282"/>
    <mergeCell ref="I281:I282"/>
    <mergeCell ref="B338:B340"/>
    <mergeCell ref="A315:A316"/>
    <mergeCell ref="B315:B316"/>
    <mergeCell ref="E297:E298"/>
    <mergeCell ref="F297:F298"/>
    <mergeCell ref="C303:C306"/>
    <mergeCell ref="D303:D306"/>
    <mergeCell ref="B333:B335"/>
    <mergeCell ref="C333:C335"/>
    <mergeCell ref="D333:D335"/>
    <mergeCell ref="C307:C308"/>
    <mergeCell ref="C312:C314"/>
    <mergeCell ref="D312:D314"/>
    <mergeCell ref="A307:A308"/>
    <mergeCell ref="A297:A299"/>
    <mergeCell ref="B297:B299"/>
    <mergeCell ref="D330:D331"/>
    <mergeCell ref="A300:A302"/>
    <mergeCell ref="A323:A324"/>
    <mergeCell ref="B323:B324"/>
    <mergeCell ref="D307:D308"/>
    <mergeCell ref="B307:B309"/>
    <mergeCell ref="B303:B306"/>
    <mergeCell ref="C315:C316"/>
    <mergeCell ref="D315:D316"/>
    <mergeCell ref="O174:O175"/>
    <mergeCell ref="R174:R175"/>
    <mergeCell ref="S174:S175"/>
    <mergeCell ref="S171:S173"/>
    <mergeCell ref="S159:S160"/>
    <mergeCell ref="S161:S165"/>
    <mergeCell ref="R161:R165"/>
    <mergeCell ref="Q159:Q160"/>
    <mergeCell ref="R159:R160"/>
    <mergeCell ref="R171:R173"/>
    <mergeCell ref="O159:O160"/>
    <mergeCell ref="P159:P160"/>
    <mergeCell ref="P167:P169"/>
    <mergeCell ref="P171:P173"/>
    <mergeCell ref="Q171:Q173"/>
    <mergeCell ref="P174:P175"/>
    <mergeCell ref="R167:R169"/>
    <mergeCell ref="S167:S169"/>
    <mergeCell ref="Q174:Q175"/>
    <mergeCell ref="O171:O173"/>
    <mergeCell ref="B400:M400"/>
    <mergeCell ref="B402:M402"/>
    <mergeCell ref="C346:C349"/>
    <mergeCell ref="D346:D349"/>
    <mergeCell ref="A395:A397"/>
    <mergeCell ref="B395:B397"/>
    <mergeCell ref="C395:C397"/>
    <mergeCell ref="D395:D397"/>
    <mergeCell ref="D355:D356"/>
    <mergeCell ref="A355:A356"/>
    <mergeCell ref="A380:A382"/>
    <mergeCell ref="B380:B382"/>
    <mergeCell ref="C380:C382"/>
    <mergeCell ref="A346:A349"/>
    <mergeCell ref="B346:B349"/>
    <mergeCell ref="A361:A364"/>
    <mergeCell ref="B361:B364"/>
    <mergeCell ref="C361:C364"/>
    <mergeCell ref="B352:B353"/>
    <mergeCell ref="A365:A366"/>
    <mergeCell ref="A375:A377"/>
    <mergeCell ref="B355:B356"/>
    <mergeCell ref="C355:C356"/>
    <mergeCell ref="A293:A294"/>
    <mergeCell ref="A287:A289"/>
    <mergeCell ref="C297:C299"/>
    <mergeCell ref="A242:A246"/>
    <mergeCell ref="A227:A229"/>
    <mergeCell ref="C227:C229"/>
    <mergeCell ref="A233:A234"/>
    <mergeCell ref="A281:A282"/>
    <mergeCell ref="A295:A296"/>
    <mergeCell ref="C295:C296"/>
    <mergeCell ref="A279:A280"/>
    <mergeCell ref="C242:C246"/>
    <mergeCell ref="H219:H220"/>
    <mergeCell ref="I219:I220"/>
    <mergeCell ref="J279:J280"/>
    <mergeCell ref="D279:D280"/>
    <mergeCell ref="J281:J282"/>
    <mergeCell ref="B281:B282"/>
    <mergeCell ref="B295:B296"/>
    <mergeCell ref="B300:B302"/>
    <mergeCell ref="C300:C302"/>
    <mergeCell ref="B227:B229"/>
    <mergeCell ref="B233:B234"/>
    <mergeCell ref="D293:D294"/>
    <mergeCell ref="D295:D296"/>
    <mergeCell ref="I233:I234"/>
    <mergeCell ref="H223:H224"/>
    <mergeCell ref="G219:G220"/>
    <mergeCell ref="A167:A169"/>
    <mergeCell ref="B167:B169"/>
    <mergeCell ref="C167:C169"/>
    <mergeCell ref="D167:D169"/>
    <mergeCell ref="C208:C210"/>
    <mergeCell ref="D212:D213"/>
    <mergeCell ref="D208:D210"/>
    <mergeCell ref="B208:B210"/>
    <mergeCell ref="N307:N308"/>
    <mergeCell ref="J297:J298"/>
    <mergeCell ref="N290:N292"/>
    <mergeCell ref="N223:N224"/>
    <mergeCell ref="N263:N264"/>
    <mergeCell ref="N227:N229"/>
    <mergeCell ref="E219:E220"/>
    <mergeCell ref="D300:D302"/>
    <mergeCell ref="B293:B294"/>
    <mergeCell ref="N297:N298"/>
    <mergeCell ref="N303:N306"/>
    <mergeCell ref="N300:N302"/>
    <mergeCell ref="N293:N294"/>
    <mergeCell ref="I223:I224"/>
    <mergeCell ref="J223:J224"/>
    <mergeCell ref="H233:H234"/>
    <mergeCell ref="A190:A191"/>
    <mergeCell ref="B190:B191"/>
    <mergeCell ref="C190:C191"/>
    <mergeCell ref="D190:D191"/>
    <mergeCell ref="B188:B189"/>
    <mergeCell ref="C188:C189"/>
    <mergeCell ref="D188:D189"/>
    <mergeCell ref="A202:A203"/>
    <mergeCell ref="C202:C203"/>
    <mergeCell ref="D202:D203"/>
    <mergeCell ref="B51:B52"/>
    <mergeCell ref="C51:C52"/>
    <mergeCell ref="D51:D52"/>
    <mergeCell ref="C2:P2"/>
    <mergeCell ref="K6:K7"/>
    <mergeCell ref="L6:L7"/>
    <mergeCell ref="M6:M7"/>
    <mergeCell ref="N6:O6"/>
    <mergeCell ref="C5:D5"/>
    <mergeCell ref="C11:C12"/>
    <mergeCell ref="D11:D12"/>
    <mergeCell ref="A3:B3"/>
    <mergeCell ref="D45:D46"/>
    <mergeCell ref="A51:A52"/>
    <mergeCell ref="A15:A16"/>
    <mergeCell ref="B15:B16"/>
    <mergeCell ref="C15:C16"/>
    <mergeCell ref="D15:D16"/>
    <mergeCell ref="A19:A20"/>
    <mergeCell ref="B19:B20"/>
    <mergeCell ref="C19:C20"/>
    <mergeCell ref="D19:D20"/>
    <mergeCell ref="A25:A26"/>
    <mergeCell ref="B25:B26"/>
    <mergeCell ref="C25:C26"/>
    <mergeCell ref="D25:D26"/>
    <mergeCell ref="C151:C152"/>
    <mergeCell ref="O167:O169"/>
    <mergeCell ref="C159:C160"/>
    <mergeCell ref="D159:D160"/>
    <mergeCell ref="N5:S5"/>
    <mergeCell ref="E6:E7"/>
    <mergeCell ref="F6:F7"/>
    <mergeCell ref="G6:G7"/>
    <mergeCell ref="H6:H7"/>
    <mergeCell ref="I6:I7"/>
    <mergeCell ref="J6:J7"/>
    <mergeCell ref="E5:G5"/>
    <mergeCell ref="D151:D152"/>
    <mergeCell ref="C6:C7"/>
    <mergeCell ref="D6:D7"/>
    <mergeCell ref="S156:S157"/>
    <mergeCell ref="N159:N160"/>
    <mergeCell ref="N156:N157"/>
    <mergeCell ref="R151:R152"/>
    <mergeCell ref="Q6:S6"/>
    <mergeCell ref="S151:S152"/>
    <mergeCell ref="Q167:Q169"/>
    <mergeCell ref="O156:O157"/>
    <mergeCell ref="P156:P157"/>
    <mergeCell ref="R156:R157"/>
    <mergeCell ref="A159:A160"/>
    <mergeCell ref="B159:B160"/>
    <mergeCell ref="A161:A163"/>
    <mergeCell ref="H5:J5"/>
    <mergeCell ref="K5:M5"/>
    <mergeCell ref="N151:N152"/>
    <mergeCell ref="O151:O152"/>
    <mergeCell ref="P151:P152"/>
    <mergeCell ref="Q151:Q152"/>
    <mergeCell ref="C35:C36"/>
    <mergeCell ref="D35:D36"/>
    <mergeCell ref="A45:A46"/>
    <mergeCell ref="B45:B46"/>
    <mergeCell ref="C45:C46"/>
    <mergeCell ref="A5:A7"/>
    <mergeCell ref="B5:B7"/>
    <mergeCell ref="O161:O165"/>
    <mergeCell ref="P161:P165"/>
    <mergeCell ref="Q161:Q165"/>
    <mergeCell ref="A11:A12"/>
    <mergeCell ref="B11:B12"/>
    <mergeCell ref="A212:A213"/>
    <mergeCell ref="A208:A210"/>
    <mergeCell ref="D204:D205"/>
    <mergeCell ref="C281:C282"/>
    <mergeCell ref="C279:C280"/>
    <mergeCell ref="B242:B246"/>
    <mergeCell ref="B161:B163"/>
    <mergeCell ref="C161:C163"/>
    <mergeCell ref="F219:F220"/>
    <mergeCell ref="B263:B264"/>
    <mergeCell ref="B212:B213"/>
    <mergeCell ref="C212:C213"/>
    <mergeCell ref="C223:C224"/>
    <mergeCell ref="D223:D224"/>
    <mergeCell ref="D227:D229"/>
    <mergeCell ref="C233:C234"/>
    <mergeCell ref="D233:D234"/>
    <mergeCell ref="D216:D217"/>
    <mergeCell ref="D242:D246"/>
    <mergeCell ref="D176:D177"/>
    <mergeCell ref="A219:A221"/>
    <mergeCell ref="B219:B221"/>
    <mergeCell ref="C219:C221"/>
    <mergeCell ref="D219:D221"/>
    <mergeCell ref="N178:N179"/>
    <mergeCell ref="H221:H222"/>
    <mergeCell ref="N204:N205"/>
    <mergeCell ref="N190:N191"/>
    <mergeCell ref="N233:N234"/>
    <mergeCell ref="I279:I280"/>
    <mergeCell ref="H279:H280"/>
    <mergeCell ref="A188:A189"/>
    <mergeCell ref="A290:A292"/>
    <mergeCell ref="B287:B289"/>
    <mergeCell ref="C290:C292"/>
    <mergeCell ref="D287:D289"/>
    <mergeCell ref="D197:D201"/>
    <mergeCell ref="B197:B201"/>
    <mergeCell ref="C197:C201"/>
    <mergeCell ref="B204:B205"/>
    <mergeCell ref="C204:C205"/>
    <mergeCell ref="B290:B292"/>
    <mergeCell ref="D290:D292"/>
    <mergeCell ref="A204:A205"/>
    <mergeCell ref="B279:B280"/>
    <mergeCell ref="A216:A217"/>
    <mergeCell ref="B216:B217"/>
    <mergeCell ref="C216:C217"/>
    <mergeCell ref="D161:D163"/>
    <mergeCell ref="N161:N165"/>
    <mergeCell ref="N197:N201"/>
    <mergeCell ref="A171:A173"/>
    <mergeCell ref="B171:B173"/>
    <mergeCell ref="C171:C173"/>
    <mergeCell ref="D171:D173"/>
    <mergeCell ref="A176:A177"/>
    <mergeCell ref="B176:B177"/>
    <mergeCell ref="C176:C177"/>
    <mergeCell ref="A197:A201"/>
    <mergeCell ref="N167:N169"/>
    <mergeCell ref="N176:N177"/>
    <mergeCell ref="N174:N175"/>
    <mergeCell ref="N188:N189"/>
    <mergeCell ref="N171:N173"/>
    <mergeCell ref="C174:C175"/>
    <mergeCell ref="D174:D175"/>
    <mergeCell ref="A174:A175"/>
    <mergeCell ref="B174:B175"/>
    <mergeCell ref="A178:A179"/>
    <mergeCell ref="B178:B179"/>
    <mergeCell ref="C178:C179"/>
    <mergeCell ref="D178:D179"/>
    <mergeCell ref="S338:S340"/>
    <mergeCell ref="D323:D324"/>
    <mergeCell ref="O375:O377"/>
    <mergeCell ref="C323:C324"/>
    <mergeCell ref="P357:P358"/>
    <mergeCell ref="Q357:Q358"/>
    <mergeCell ref="R357:R358"/>
    <mergeCell ref="S357:S358"/>
    <mergeCell ref="P352:P353"/>
    <mergeCell ref="Q352:Q353"/>
    <mergeCell ref="R352:R353"/>
    <mergeCell ref="S352:S353"/>
    <mergeCell ref="N352:N353"/>
    <mergeCell ref="S333:S335"/>
    <mergeCell ref="Q338:Q340"/>
    <mergeCell ref="Q365:Q366"/>
    <mergeCell ref="O365:O366"/>
    <mergeCell ref="P355:P356"/>
    <mergeCell ref="O357:O358"/>
    <mergeCell ref="O352:O353"/>
    <mergeCell ref="O338:O340"/>
    <mergeCell ref="O355:O356"/>
    <mergeCell ref="O367:O368"/>
    <mergeCell ref="P367:P368"/>
    <mergeCell ref="S380:S382"/>
    <mergeCell ref="R380:R382"/>
    <mergeCell ref="S341:S345"/>
    <mergeCell ref="R375:R377"/>
    <mergeCell ref="N367:N368"/>
    <mergeCell ref="S375:S377"/>
    <mergeCell ref="S365:S366"/>
    <mergeCell ref="S367:S368"/>
    <mergeCell ref="R355:R356"/>
    <mergeCell ref="S355:S356"/>
    <mergeCell ref="S361:S364"/>
    <mergeCell ref="R367:R368"/>
    <mergeCell ref="R341:R345"/>
    <mergeCell ref="R346:R349"/>
    <mergeCell ref="S370:S372"/>
    <mergeCell ref="S346:S349"/>
    <mergeCell ref="P375:P377"/>
    <mergeCell ref="Q370:Q372"/>
    <mergeCell ref="P341:P345"/>
    <mergeCell ref="Q341:Q345"/>
    <mergeCell ref="P361:P364"/>
    <mergeCell ref="Q361:Q364"/>
    <mergeCell ref="Q355:Q356"/>
    <mergeCell ref="P365:P366"/>
    <mergeCell ref="S300:S302"/>
    <mergeCell ref="S297:S298"/>
    <mergeCell ref="R300:R302"/>
    <mergeCell ref="S303:S306"/>
    <mergeCell ref="S312:S314"/>
    <mergeCell ref="R303:R306"/>
    <mergeCell ref="R315:R316"/>
    <mergeCell ref="S315:S316"/>
    <mergeCell ref="S307:S308"/>
    <mergeCell ref="R312:R314"/>
    <mergeCell ref="R297:R298"/>
    <mergeCell ref="R307:R308"/>
    <mergeCell ref="O188:O189"/>
    <mergeCell ref="P188:P189"/>
    <mergeCell ref="O212:O213"/>
    <mergeCell ref="O219:O221"/>
    <mergeCell ref="O197:O201"/>
    <mergeCell ref="S295:S296"/>
    <mergeCell ref="S227:S229"/>
    <mergeCell ref="S233:S234"/>
    <mergeCell ref="S266:S268"/>
    <mergeCell ref="S242:S246"/>
    <mergeCell ref="R227:R229"/>
    <mergeCell ref="R233:R234"/>
    <mergeCell ref="S263:S264"/>
    <mergeCell ref="R242:R246"/>
    <mergeCell ref="R293:R294"/>
    <mergeCell ref="S281:S282"/>
    <mergeCell ref="S290:S292"/>
    <mergeCell ref="R263:R264"/>
    <mergeCell ref="S279:S280"/>
    <mergeCell ref="R279:R280"/>
    <mergeCell ref="R287:R289"/>
    <mergeCell ref="R290:R292"/>
    <mergeCell ref="R295:R296"/>
    <mergeCell ref="O293:O294"/>
    <mergeCell ref="Q227:Q229"/>
    <mergeCell ref="P233:P234"/>
    <mergeCell ref="Q293:Q294"/>
    <mergeCell ref="S178:S179"/>
    <mergeCell ref="S188:S189"/>
    <mergeCell ref="R176:R177"/>
    <mergeCell ref="P190:P191"/>
    <mergeCell ref="P219:P221"/>
    <mergeCell ref="S293:S294"/>
    <mergeCell ref="S287:S289"/>
    <mergeCell ref="Q219:Q221"/>
    <mergeCell ref="Q204:Q205"/>
    <mergeCell ref="Q197:Q201"/>
    <mergeCell ref="S223:S224"/>
    <mergeCell ref="R223:R224"/>
    <mergeCell ref="R197:R201"/>
    <mergeCell ref="R204:R205"/>
    <mergeCell ref="R266:R268"/>
    <mergeCell ref="S219:S221"/>
    <mergeCell ref="O176:O177"/>
    <mergeCell ref="P176:P177"/>
    <mergeCell ref="S176:S177"/>
    <mergeCell ref="P197:P201"/>
    <mergeCell ref="Q176:Q177"/>
    <mergeCell ref="R208:R210"/>
    <mergeCell ref="O204:O205"/>
    <mergeCell ref="R219:R221"/>
    <mergeCell ref="R212:R213"/>
    <mergeCell ref="P208:P210"/>
    <mergeCell ref="Q208:Q210"/>
    <mergeCell ref="P212:P213"/>
    <mergeCell ref="P178:P179"/>
    <mergeCell ref="R178:R179"/>
    <mergeCell ref="P204:P205"/>
    <mergeCell ref="R188:R189"/>
    <mergeCell ref="S212:S213"/>
    <mergeCell ref="S208:S210"/>
    <mergeCell ref="S190:S191"/>
    <mergeCell ref="S197:S201"/>
    <mergeCell ref="R190:R191"/>
    <mergeCell ref="S204:S205"/>
    <mergeCell ref="Q188:Q189"/>
    <mergeCell ref="Q212:Q213"/>
    <mergeCell ref="N212:N213"/>
    <mergeCell ref="N279:N280"/>
    <mergeCell ref="J219:J220"/>
    <mergeCell ref="N219:N221"/>
    <mergeCell ref="P279:P280"/>
    <mergeCell ref="O190:O191"/>
    <mergeCell ref="O290:O292"/>
    <mergeCell ref="Q266:Q268"/>
    <mergeCell ref="P266:P268"/>
    <mergeCell ref="O279:O280"/>
    <mergeCell ref="Q279:Q280"/>
    <mergeCell ref="J233:J234"/>
    <mergeCell ref="P263:P264"/>
    <mergeCell ref="P227:P229"/>
    <mergeCell ref="P242:P246"/>
    <mergeCell ref="N208:N210"/>
    <mergeCell ref="O208:O210"/>
    <mergeCell ref="O233:O234"/>
    <mergeCell ref="O263:O264"/>
    <mergeCell ref="O227:O229"/>
    <mergeCell ref="Q223:Q224"/>
    <mergeCell ref="Q233:Q234"/>
    <mergeCell ref="Q242:Q246"/>
    <mergeCell ref="Q190:Q191"/>
    <mergeCell ref="O297:O298"/>
    <mergeCell ref="N287:N289"/>
    <mergeCell ref="H287:H288"/>
    <mergeCell ref="Q295:Q296"/>
    <mergeCell ref="P290:P292"/>
    <mergeCell ref="P297:P298"/>
    <mergeCell ref="Q297:Q298"/>
    <mergeCell ref="O223:O224"/>
    <mergeCell ref="P223:P224"/>
    <mergeCell ref="N295:N296"/>
    <mergeCell ref="O287:O289"/>
    <mergeCell ref="O281:O282"/>
    <mergeCell ref="O295:O296"/>
    <mergeCell ref="Q287:Q289"/>
    <mergeCell ref="P281:P282"/>
    <mergeCell ref="P287:P289"/>
    <mergeCell ref="N266:N268"/>
    <mergeCell ref="N242:N246"/>
    <mergeCell ref="O242:O246"/>
    <mergeCell ref="O266:O268"/>
    <mergeCell ref="Q290:Q292"/>
    <mergeCell ref="Q281:Q282"/>
    <mergeCell ref="P293:P294"/>
    <mergeCell ref="Q263:Q264"/>
    <mergeCell ref="Q346:Q349"/>
    <mergeCell ref="P346:P349"/>
    <mergeCell ref="O312:O314"/>
    <mergeCell ref="Q300:Q302"/>
    <mergeCell ref="R281:R282"/>
    <mergeCell ref="O303:O306"/>
    <mergeCell ref="O315:O316"/>
    <mergeCell ref="P333:P335"/>
    <mergeCell ref="Q333:Q335"/>
    <mergeCell ref="O333:O335"/>
    <mergeCell ref="P338:P340"/>
    <mergeCell ref="P303:P306"/>
    <mergeCell ref="Q303:Q306"/>
    <mergeCell ref="P307:P308"/>
    <mergeCell ref="Q307:Q308"/>
    <mergeCell ref="P312:P314"/>
    <mergeCell ref="Q312:Q314"/>
    <mergeCell ref="P315:P316"/>
    <mergeCell ref="Q315:Q316"/>
    <mergeCell ref="R338:R340"/>
    <mergeCell ref="P300:P302"/>
    <mergeCell ref="P295:P296"/>
    <mergeCell ref="R333:R335"/>
    <mergeCell ref="O300:O302"/>
    <mergeCell ref="A31:A32"/>
    <mergeCell ref="B31:B32"/>
    <mergeCell ref="C31:C32"/>
    <mergeCell ref="D31:D32"/>
    <mergeCell ref="A35:A36"/>
    <mergeCell ref="B35:B36"/>
    <mergeCell ref="A39:A40"/>
    <mergeCell ref="B39:B40"/>
    <mergeCell ref="C39:C40"/>
    <mergeCell ref="D39:D40"/>
    <mergeCell ref="A57:A58"/>
    <mergeCell ref="B57:B58"/>
    <mergeCell ref="C57:C58"/>
    <mergeCell ref="D57:D58"/>
    <mergeCell ref="A75:A76"/>
    <mergeCell ref="B75:B76"/>
    <mergeCell ref="C75:C76"/>
    <mergeCell ref="D75:D76"/>
    <mergeCell ref="A81:A82"/>
    <mergeCell ref="B81:B82"/>
    <mergeCell ref="C81:C82"/>
    <mergeCell ref="D81:D82"/>
    <mergeCell ref="A63:A64"/>
    <mergeCell ref="B63:B64"/>
    <mergeCell ref="C63:C64"/>
    <mergeCell ref="D63:D64"/>
    <mergeCell ref="A69:A70"/>
    <mergeCell ref="B69:B70"/>
    <mergeCell ref="C69:C70"/>
    <mergeCell ref="D69:D70"/>
    <mergeCell ref="A87:A88"/>
    <mergeCell ref="B87:B88"/>
    <mergeCell ref="C87:C88"/>
    <mergeCell ref="D87:D88"/>
    <mergeCell ref="A91:A92"/>
    <mergeCell ref="B91:B92"/>
    <mergeCell ref="C91:C92"/>
    <mergeCell ref="D91:D92"/>
    <mergeCell ref="A98:A99"/>
    <mergeCell ref="B98:B99"/>
    <mergeCell ref="C98:C99"/>
    <mergeCell ref="D98:D99"/>
    <mergeCell ref="A95:A96"/>
    <mergeCell ref="B95:B96"/>
    <mergeCell ref="C95:C96"/>
    <mergeCell ref="D95:D96"/>
    <mergeCell ref="A104:A105"/>
    <mergeCell ref="B104:B105"/>
    <mergeCell ref="C104:C105"/>
    <mergeCell ref="D104:D105"/>
    <mergeCell ref="A110:A111"/>
    <mergeCell ref="B110:B111"/>
    <mergeCell ref="C110:C111"/>
    <mergeCell ref="D110:D111"/>
    <mergeCell ref="A121:A122"/>
    <mergeCell ref="B121:B122"/>
    <mergeCell ref="C121:C122"/>
    <mergeCell ref="D121:D122"/>
    <mergeCell ref="A114:A115"/>
    <mergeCell ref="B114:B115"/>
    <mergeCell ref="C114:C115"/>
    <mergeCell ref="D114:D115"/>
    <mergeCell ref="A156:A157"/>
    <mergeCell ref="B156:B157"/>
    <mergeCell ref="C156:C157"/>
    <mergeCell ref="D156:D157"/>
    <mergeCell ref="B403:M403"/>
    <mergeCell ref="B401:M401"/>
    <mergeCell ref="B399:M399"/>
    <mergeCell ref="B398:M398"/>
    <mergeCell ref="A125:A126"/>
    <mergeCell ref="B125:B126"/>
    <mergeCell ref="C125:C126"/>
    <mergeCell ref="D125:D126"/>
    <mergeCell ref="A135:A136"/>
    <mergeCell ref="B135:B136"/>
    <mergeCell ref="C135:C136"/>
    <mergeCell ref="D135:D136"/>
    <mergeCell ref="A139:A140"/>
    <mergeCell ref="B139:B140"/>
    <mergeCell ref="C139:C140"/>
    <mergeCell ref="D139:D140"/>
    <mergeCell ref="A303:A306"/>
    <mergeCell ref="A312:A314"/>
    <mergeCell ref="B312:B314"/>
    <mergeCell ref="A252:A262"/>
    <mergeCell ref="A154:A155"/>
    <mergeCell ref="B154:B155"/>
    <mergeCell ref="C154:C155"/>
    <mergeCell ref="D154:D155"/>
    <mergeCell ref="A147:A148"/>
    <mergeCell ref="B147:B148"/>
    <mergeCell ref="C147:C148"/>
    <mergeCell ref="D147:D148"/>
    <mergeCell ref="A131:A132"/>
    <mergeCell ref="B131:B132"/>
    <mergeCell ref="C131:C132"/>
    <mergeCell ref="D131:D132"/>
    <mergeCell ref="A143:A144"/>
    <mergeCell ref="B143:B144"/>
    <mergeCell ref="C143:C144"/>
    <mergeCell ref="D143:D144"/>
    <mergeCell ref="A151:A152"/>
    <mergeCell ref="B151:B152"/>
  </mergeCells>
  <hyperlinks>
    <hyperlink ref="K315" r:id="rId1" tooltip="Ссылка на КонсультантПлюс" display="consultantplus://offline/ref=3D0D1FA37BFC4FD4827B32A30E9945BF67DC73B15484D8628C3ABC299E17C3F496000D574D34C6CC6399B441G5dBH"/>
  </hyperlinks>
  <pageMargins left="0.7" right="0.7" top="0.75" bottom="0.75" header="0.3" footer="0.3"/>
  <pageSetup paperSize="9" scale="38" fitToHeight="0" orientation="landscape"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
  <sheetViews>
    <sheetView topLeftCell="A45" workbookViewId="0">
      <selection activeCell="D21" sqref="D21:H21"/>
    </sheetView>
  </sheetViews>
  <sheetFormatPr defaultRowHeight="15" x14ac:dyDescent="0.25"/>
  <cols>
    <col min="1" max="1" width="14.7109375" style="45" customWidth="1"/>
    <col min="2" max="2" width="87.85546875" style="1" customWidth="1"/>
    <col min="3" max="3" width="16.85546875" customWidth="1"/>
    <col min="4" max="4" width="15.42578125" customWidth="1"/>
    <col min="5" max="5" width="17" customWidth="1"/>
    <col min="6" max="6" width="16.7109375" customWidth="1"/>
    <col min="7" max="7" width="15.7109375" customWidth="1"/>
    <col min="8" max="8" width="16.85546875" customWidth="1"/>
  </cols>
  <sheetData>
    <row r="1" spans="1:8" x14ac:dyDescent="0.25">
      <c r="A1" s="44" t="s">
        <v>289</v>
      </c>
    </row>
    <row r="3" spans="1:8" x14ac:dyDescent="0.25">
      <c r="A3" s="45" t="s">
        <v>288</v>
      </c>
    </row>
    <row r="5" spans="1:8" ht="45" x14ac:dyDescent="0.25">
      <c r="A5" s="419" t="s">
        <v>0</v>
      </c>
      <c r="B5" s="485" t="s">
        <v>1</v>
      </c>
      <c r="C5" s="485" t="s">
        <v>13</v>
      </c>
      <c r="D5" s="485"/>
      <c r="E5" s="40" t="s">
        <v>14</v>
      </c>
      <c r="F5" s="485" t="s">
        <v>15</v>
      </c>
      <c r="G5" s="488"/>
      <c r="H5" s="488"/>
    </row>
    <row r="6" spans="1:8" x14ac:dyDescent="0.25">
      <c r="A6" s="429"/>
      <c r="B6" s="485"/>
      <c r="C6" s="42" t="s">
        <v>11</v>
      </c>
      <c r="D6" s="42" t="s">
        <v>12</v>
      </c>
      <c r="E6" s="42" t="s">
        <v>11</v>
      </c>
      <c r="F6" s="42" t="s">
        <v>11</v>
      </c>
      <c r="G6" s="42" t="s">
        <v>11</v>
      </c>
      <c r="H6" s="42" t="s">
        <v>11</v>
      </c>
    </row>
    <row r="7" spans="1:8" x14ac:dyDescent="0.25">
      <c r="A7" s="43">
        <v>1</v>
      </c>
      <c r="B7" s="41">
        <v>2</v>
      </c>
      <c r="C7" s="41">
        <v>3</v>
      </c>
      <c r="D7" s="41">
        <v>4</v>
      </c>
      <c r="E7" s="41">
        <v>5</v>
      </c>
      <c r="F7" s="41">
        <v>6</v>
      </c>
      <c r="G7" s="41">
        <v>7</v>
      </c>
      <c r="H7" s="41">
        <v>8</v>
      </c>
    </row>
    <row r="8" spans="1:8" ht="42.75" x14ac:dyDescent="0.25">
      <c r="A8" s="18" t="s">
        <v>44</v>
      </c>
      <c r="B8" s="15" t="s">
        <v>43</v>
      </c>
      <c r="C8" s="48" t="e">
        <f t="shared" ref="C8:H8" si="0">SUM(C9:C36)</f>
        <v>#REF!</v>
      </c>
      <c r="D8" s="48" t="e">
        <f t="shared" si="0"/>
        <v>#REF!</v>
      </c>
      <c r="E8" s="48" t="e">
        <f t="shared" si="0"/>
        <v>#REF!</v>
      </c>
      <c r="F8" s="48" t="e">
        <f t="shared" si="0"/>
        <v>#REF!</v>
      </c>
      <c r="G8" s="48" t="e">
        <f t="shared" si="0"/>
        <v>#REF!</v>
      </c>
      <c r="H8" s="48" t="e">
        <f t="shared" si="0"/>
        <v>#REF!</v>
      </c>
    </row>
    <row r="9" spans="1:8" ht="45" x14ac:dyDescent="0.25">
      <c r="A9" s="46">
        <v>2102</v>
      </c>
      <c r="B9" s="38" t="s">
        <v>109</v>
      </c>
      <c r="C9" s="47" t="e">
        <f>Лист1!#REF!+Лист1!#REF!+Лист1!N380</f>
        <v>#REF!</v>
      </c>
      <c r="D9" s="47" t="e">
        <f>Лист1!#REF!+Лист1!#REF!+Лист1!O380</f>
        <v>#REF!</v>
      </c>
      <c r="E9" s="47" t="e">
        <f>Лист1!#REF!+Лист1!#REF!+Лист1!P380</f>
        <v>#REF!</v>
      </c>
      <c r="F9" s="47" t="e">
        <f>Лист1!#REF!+Лист1!#REF!+Лист1!Q380</f>
        <v>#REF!</v>
      </c>
      <c r="G9" s="47" t="e">
        <f>Лист1!#REF!+Лист1!#REF!+Лист1!R380</f>
        <v>#REF!</v>
      </c>
      <c r="H9" s="47" t="e">
        <f>Лист1!#REF!+Лист1!#REF!+Лист1!S380</f>
        <v>#REF!</v>
      </c>
    </row>
    <row r="10" spans="1:8" ht="30" x14ac:dyDescent="0.25">
      <c r="A10" s="38">
        <v>2104</v>
      </c>
      <c r="B10" s="38" t="s">
        <v>298</v>
      </c>
      <c r="C10" s="47" t="str">
        <f>Лист1!N197</f>
        <v>х</v>
      </c>
      <c r="D10" s="47" t="str">
        <f>Лист1!O197</f>
        <v>х</v>
      </c>
      <c r="E10" s="47">
        <f>Лист1!P197</f>
        <v>812177.05</v>
      </c>
      <c r="F10" s="47">
        <f>Лист1!Q197</f>
        <v>1022000</v>
      </c>
      <c r="G10" s="47">
        <f>Лист1!R197</f>
        <v>1022000</v>
      </c>
      <c r="H10" s="47">
        <f>Лист1!S197</f>
        <v>1022000</v>
      </c>
    </row>
    <row r="11" spans="1:8" ht="45" x14ac:dyDescent="0.25">
      <c r="A11" s="38">
        <v>2105</v>
      </c>
      <c r="B11" s="38" t="s">
        <v>165</v>
      </c>
      <c r="C11" s="47" t="str">
        <f>Лист1!N287</f>
        <v>Х</v>
      </c>
      <c r="D11" s="47" t="str">
        <f>Лист1!O287</f>
        <v>Х</v>
      </c>
      <c r="E11" s="47">
        <f>Лист1!P287</f>
        <v>17167783.829999998</v>
      </c>
      <c r="F11" s="47">
        <f>Лист1!Q287</f>
        <v>3610000</v>
      </c>
      <c r="G11" s="47">
        <f>Лист1!R287</f>
        <v>2110000</v>
      </c>
      <c r="H11" s="47">
        <f>Лист1!S287</f>
        <v>2110000</v>
      </c>
    </row>
    <row r="12" spans="1:8" ht="105" x14ac:dyDescent="0.25">
      <c r="A12" s="9">
        <v>2106</v>
      </c>
      <c r="B12" s="9" t="s">
        <v>173</v>
      </c>
      <c r="C12" s="47" t="str">
        <f>Лист1!N290</f>
        <v>Х</v>
      </c>
      <c r="D12" s="47" t="str">
        <f>Лист1!O290</f>
        <v>Х</v>
      </c>
      <c r="E12" s="47">
        <f>Лист1!P290</f>
        <v>560727770.10000002</v>
      </c>
      <c r="F12" s="47">
        <f>Лист1!Q290</f>
        <v>340209445</v>
      </c>
      <c r="G12" s="47">
        <f>Лист1!R290</f>
        <v>121325558</v>
      </c>
      <c r="H12" s="47">
        <f>Лист1!S290</f>
        <v>121325558</v>
      </c>
    </row>
    <row r="13" spans="1:8" ht="75" x14ac:dyDescent="0.25">
      <c r="A13" s="38">
        <v>2107</v>
      </c>
      <c r="B13" s="38" t="s">
        <v>32</v>
      </c>
      <c r="C13" s="47" t="e">
        <f>Лист1!N293+Лист1!N216+Лист1!N202+Лист1!N151</f>
        <v>#VALUE!</v>
      </c>
      <c r="D13" s="47" t="e">
        <f>Лист1!O293+Лист1!O216+Лист1!O202+Лист1!O151</f>
        <v>#VALUE!</v>
      </c>
      <c r="E13" s="47">
        <f>Лист1!P293+Лист1!P216+Лист1!P202+Лист1!P151</f>
        <v>63607918.640000001</v>
      </c>
      <c r="F13" s="47">
        <f>Лист1!Q293+Лист1!Q216+Лист1!Q202+Лист1!Q151</f>
        <v>198088058.00999999</v>
      </c>
      <c r="G13" s="47">
        <f>Лист1!R293+Лист1!R216+Лист1!R202+Лист1!R151</f>
        <v>10759604.34</v>
      </c>
      <c r="H13" s="47">
        <f>Лист1!S293+Лист1!S216+Лист1!S202+Лист1!S151</f>
        <v>9407772</v>
      </c>
    </row>
    <row r="14" spans="1:8" ht="30" x14ac:dyDescent="0.25">
      <c r="A14" s="38">
        <v>2108</v>
      </c>
      <c r="B14" s="38" t="s">
        <v>185</v>
      </c>
      <c r="C14" s="47" t="str">
        <f>Лист1!N295</f>
        <v>Х</v>
      </c>
      <c r="D14" s="47" t="str">
        <f>Лист1!O295</f>
        <v>Х</v>
      </c>
      <c r="E14" s="47">
        <f>Лист1!P295</f>
        <v>137373650</v>
      </c>
      <c r="F14" s="47">
        <f>Лист1!Q295</f>
        <v>125157624.14</v>
      </c>
      <c r="G14" s="47">
        <f>Лист1!R295</f>
        <v>126699375.73999999</v>
      </c>
      <c r="H14" s="47">
        <f>Лист1!S295</f>
        <v>126699345.73999999</v>
      </c>
    </row>
    <row r="15" spans="1:8" ht="30" x14ac:dyDescent="0.25">
      <c r="A15" s="38">
        <v>2111</v>
      </c>
      <c r="B15" s="38" t="s">
        <v>113</v>
      </c>
      <c r="C15" s="47" t="str">
        <f>Лист1!N227</f>
        <v>х</v>
      </c>
      <c r="D15" s="47" t="str">
        <f>Лист1!O227</f>
        <v>х</v>
      </c>
      <c r="E15" s="47">
        <f>Лист1!P227</f>
        <v>62316913</v>
      </c>
      <c r="F15" s="47">
        <f>Лист1!Q227</f>
        <v>57366961</v>
      </c>
      <c r="G15" s="47">
        <f>Лист1!R227</f>
        <v>57366961</v>
      </c>
      <c r="H15" s="47">
        <f>Лист1!S227</f>
        <v>57366961</v>
      </c>
    </row>
    <row r="16" spans="1:8" x14ac:dyDescent="0.25">
      <c r="A16" s="38">
        <v>2115</v>
      </c>
      <c r="B16" s="38" t="s">
        <v>122</v>
      </c>
      <c r="C16" s="47" t="str">
        <f>Лист1!N233</f>
        <v>х</v>
      </c>
      <c r="D16" s="47" t="str">
        <f>Лист1!O233</f>
        <v>х</v>
      </c>
      <c r="E16" s="47">
        <f>Лист1!P233</f>
        <v>218613.74</v>
      </c>
      <c r="F16" s="47">
        <f>Лист1!Q233</f>
        <v>138500</v>
      </c>
      <c r="G16" s="47">
        <f>Лист1!R233</f>
        <v>138500</v>
      </c>
      <c r="H16" s="47">
        <f>Лист1!S233</f>
        <v>138500</v>
      </c>
    </row>
    <row r="17" spans="1:8" ht="165" x14ac:dyDescent="0.25">
      <c r="A17" s="38">
        <v>2117</v>
      </c>
      <c r="B17" s="38" t="s">
        <v>127</v>
      </c>
      <c r="C17" s="47" t="e">
        <f>Лист1!N242+Лист1!N338</f>
        <v>#VALUE!</v>
      </c>
      <c r="D17" s="47" t="e">
        <f>Лист1!O242+Лист1!O338</f>
        <v>#VALUE!</v>
      </c>
      <c r="E17" s="47">
        <f>Лист1!P242+Лист1!P338</f>
        <v>1617288731.6700001</v>
      </c>
      <c r="F17" s="47">
        <f>Лист1!Q242+Лист1!Q338</f>
        <v>1285766197.52</v>
      </c>
      <c r="G17" s="47">
        <f>Лист1!R242+Лист1!R338</f>
        <v>1231937944.5</v>
      </c>
      <c r="H17" s="47">
        <f>Лист1!S242+Лист1!S338</f>
        <v>1044495727.99</v>
      </c>
    </row>
    <row r="18" spans="1:8" ht="30" x14ac:dyDescent="0.25">
      <c r="A18" s="38">
        <v>2119</v>
      </c>
      <c r="B18" s="38" t="s">
        <v>194</v>
      </c>
      <c r="C18" s="47" t="e">
        <f>Лист1!#REF!</f>
        <v>#REF!</v>
      </c>
      <c r="D18" s="47" t="e">
        <f>Лист1!#REF!</f>
        <v>#REF!</v>
      </c>
      <c r="E18" s="47" t="e">
        <f>Лист1!#REF!</f>
        <v>#REF!</v>
      </c>
      <c r="F18" s="47" t="e">
        <f>Лист1!#REF!</f>
        <v>#REF!</v>
      </c>
      <c r="G18" s="47" t="e">
        <f>Лист1!#REF!</f>
        <v>#REF!</v>
      </c>
      <c r="H18" s="47" t="e">
        <f>Лист1!#REF!</f>
        <v>#REF!</v>
      </c>
    </row>
    <row r="19" spans="1:8" ht="30" x14ac:dyDescent="0.25">
      <c r="A19" s="38">
        <v>2120</v>
      </c>
      <c r="B19" s="38" t="s">
        <v>247</v>
      </c>
      <c r="C19" s="47" t="str">
        <f>Лист1!N341</f>
        <v>Х</v>
      </c>
      <c r="D19" s="47" t="str">
        <f>Лист1!O341</f>
        <v>Х</v>
      </c>
      <c r="E19" s="47">
        <f>Лист1!P341</f>
        <v>160450780</v>
      </c>
      <c r="F19" s="47">
        <f>Лист1!Q341</f>
        <v>253329997</v>
      </c>
      <c r="G19" s="47">
        <f>Лист1!R341</f>
        <v>110637597</v>
      </c>
      <c r="H19" s="47">
        <f>Лист1!S341</f>
        <v>110347297</v>
      </c>
    </row>
    <row r="20" spans="1:8" ht="30" x14ac:dyDescent="0.25">
      <c r="A20" s="38">
        <v>2121</v>
      </c>
      <c r="B20" s="38" t="s">
        <v>299</v>
      </c>
      <c r="C20" s="47" t="str">
        <f>Лист1!N346</f>
        <v>Х</v>
      </c>
      <c r="D20" s="47" t="str">
        <f>Лист1!O346</f>
        <v>Х</v>
      </c>
      <c r="E20" s="47">
        <f>Лист1!P346</f>
        <v>356023398.35000002</v>
      </c>
      <c r="F20" s="47">
        <f>Лист1!Q346</f>
        <v>248239348.54000002</v>
      </c>
      <c r="G20" s="47">
        <f>Лист1!R346</f>
        <v>243764762.02999997</v>
      </c>
      <c r="H20" s="47">
        <f>Лист1!S346</f>
        <v>243644762.03</v>
      </c>
    </row>
    <row r="21" spans="1:8" ht="45" x14ac:dyDescent="0.25">
      <c r="A21" s="38">
        <v>2124</v>
      </c>
      <c r="B21" s="38" t="s">
        <v>240</v>
      </c>
      <c r="C21" s="47" t="e">
        <f>Лист1!N323+Лист1!#REF!</f>
        <v>#VALUE!</v>
      </c>
      <c r="D21" s="47" t="e">
        <f>Лист1!O323+Лист1!#REF!</f>
        <v>#VALUE!</v>
      </c>
      <c r="E21" s="47" t="e">
        <f>Лист1!P323+Лист1!#REF!</f>
        <v>#REF!</v>
      </c>
      <c r="F21" s="47" t="e">
        <f>Лист1!Q323+Лист1!#REF!</f>
        <v>#REF!</v>
      </c>
      <c r="G21" s="47" t="e">
        <f>Лист1!R323+Лист1!#REF!</f>
        <v>#REF!</v>
      </c>
      <c r="H21" s="47" t="e">
        <f>Лист1!S323+Лист1!#REF!</f>
        <v>#REF!</v>
      </c>
    </row>
    <row r="22" spans="1:8" ht="30" x14ac:dyDescent="0.25">
      <c r="A22" s="38">
        <v>2125</v>
      </c>
      <c r="B22" s="38" t="s">
        <v>195</v>
      </c>
      <c r="C22" s="47" t="str">
        <f>Лист1!N297</f>
        <v>Х</v>
      </c>
      <c r="D22" s="47" t="str">
        <f>Лист1!O297</f>
        <v>Х</v>
      </c>
      <c r="E22" s="47">
        <f>Лист1!P297</f>
        <v>117254.2</v>
      </c>
      <c r="F22" s="47">
        <f>Лист1!Q297</f>
        <v>42990</v>
      </c>
      <c r="G22" s="47">
        <f>Лист1!R297</f>
        <v>42990</v>
      </c>
      <c r="H22" s="47">
        <f>Лист1!S297</f>
        <v>42990</v>
      </c>
    </row>
    <row r="23" spans="1:8" x14ac:dyDescent="0.25">
      <c r="A23" s="38">
        <v>2126</v>
      </c>
      <c r="B23" s="38" t="s">
        <v>33</v>
      </c>
      <c r="C23" s="47" t="str">
        <f>Лист1!N159</f>
        <v>х</v>
      </c>
      <c r="D23" s="47" t="str">
        <f>Лист1!O159</f>
        <v>х</v>
      </c>
      <c r="E23" s="47">
        <f>Лист1!P159</f>
        <v>9315756</v>
      </c>
      <c r="F23" s="47">
        <f>Лист1!Q159</f>
        <v>8486637</v>
      </c>
      <c r="G23" s="47">
        <f>Лист1!R159</f>
        <v>8486637</v>
      </c>
      <c r="H23" s="47">
        <f>Лист1!S159</f>
        <v>8486637</v>
      </c>
    </row>
    <row r="24" spans="1:8" x14ac:dyDescent="0.25">
      <c r="A24" s="38">
        <v>2127</v>
      </c>
      <c r="B24" s="38" t="s">
        <v>300</v>
      </c>
      <c r="C24" s="47" t="str">
        <f>Лист1!N300</f>
        <v>Х</v>
      </c>
      <c r="D24" s="47" t="str">
        <f>Лист1!O300</f>
        <v>Х</v>
      </c>
      <c r="E24" s="47">
        <f>Лист1!P300</f>
        <v>7318109.54</v>
      </c>
      <c r="F24" s="47">
        <f>Лист1!Q300</f>
        <v>7475100</v>
      </c>
      <c r="G24" s="47">
        <f>Лист1!R300</f>
        <v>7475100</v>
      </c>
      <c r="H24" s="47">
        <f>Лист1!S300</f>
        <v>7475100</v>
      </c>
    </row>
    <row r="25" spans="1:8" x14ac:dyDescent="0.25">
      <c r="A25" s="38">
        <v>2128</v>
      </c>
      <c r="B25" s="38" t="s">
        <v>301</v>
      </c>
      <c r="C25" s="47" t="str">
        <f>Лист1!N303</f>
        <v>Х</v>
      </c>
      <c r="D25" s="47" t="str">
        <f>Лист1!O303</f>
        <v>Х</v>
      </c>
      <c r="E25" s="47">
        <f>Лист1!P303</f>
        <v>18113466.460000001</v>
      </c>
      <c r="F25" s="47">
        <f>Лист1!Q303</f>
        <v>124000</v>
      </c>
      <c r="G25" s="47">
        <f>Лист1!R303</f>
        <v>124000</v>
      </c>
      <c r="H25" s="47">
        <f>Лист1!S303</f>
        <v>124000</v>
      </c>
    </row>
    <row r="26" spans="1:8" ht="165" x14ac:dyDescent="0.25">
      <c r="A26" s="38">
        <v>2129</v>
      </c>
      <c r="B26" s="38" t="s">
        <v>223</v>
      </c>
      <c r="C26" s="47" t="str">
        <f>Лист1!N307</f>
        <v>Х</v>
      </c>
      <c r="D26" s="47" t="str">
        <f>Лист1!O307</f>
        <v>Х</v>
      </c>
      <c r="E26" s="47">
        <f>Лист1!P307</f>
        <v>318302147.31999999</v>
      </c>
      <c r="F26" s="47">
        <f>Лист1!Q307</f>
        <v>102298490.34999999</v>
      </c>
      <c r="G26" s="47">
        <f>Лист1!R307</f>
        <v>101789787</v>
      </c>
      <c r="H26" s="47">
        <f>Лист1!S307</f>
        <v>76372267</v>
      </c>
    </row>
    <row r="27" spans="1:8" ht="180" x14ac:dyDescent="0.25">
      <c r="A27" s="38">
        <v>2130</v>
      </c>
      <c r="B27" s="38" t="s">
        <v>94</v>
      </c>
      <c r="C27" s="47" t="e">
        <f>Лист1!N204+Лист1!N365</f>
        <v>#VALUE!</v>
      </c>
      <c r="D27" s="47" t="e">
        <f>Лист1!O204+Лист1!O365</f>
        <v>#VALUE!</v>
      </c>
      <c r="E27" s="47">
        <f>Лист1!P204+Лист1!P365</f>
        <v>3618459.81</v>
      </c>
      <c r="F27" s="47">
        <f>Лист1!Q204+Лист1!Q365</f>
        <v>1363000</v>
      </c>
      <c r="G27" s="47">
        <f>Лист1!R204+Лист1!R365</f>
        <v>1363000</v>
      </c>
      <c r="H27" s="47">
        <f>Лист1!S204+Лист1!S365</f>
        <v>1363000</v>
      </c>
    </row>
    <row r="28" spans="1:8" ht="30" x14ac:dyDescent="0.25">
      <c r="A28" s="38">
        <v>2131</v>
      </c>
      <c r="B28" s="38" t="s">
        <v>302</v>
      </c>
      <c r="C28" s="47" t="str">
        <f>Лист1!N367</f>
        <v>Х</v>
      </c>
      <c r="D28" s="47" t="str">
        <f>Лист1!O367</f>
        <v>Х</v>
      </c>
      <c r="E28" s="47">
        <f>Лист1!P367</f>
        <v>300000</v>
      </c>
      <c r="F28" s="47">
        <f>Лист1!Q367</f>
        <v>300000</v>
      </c>
      <c r="G28" s="47">
        <f>Лист1!R367</f>
        <v>300000</v>
      </c>
      <c r="H28" s="47">
        <f>Лист1!S367</f>
        <v>300000</v>
      </c>
    </row>
    <row r="29" spans="1:8" ht="61.5" customHeight="1" x14ac:dyDescent="0.25">
      <c r="A29" s="38">
        <v>2138</v>
      </c>
      <c r="B29" s="38" t="s">
        <v>303</v>
      </c>
      <c r="C29" s="47" t="e">
        <f>Лист1!#REF!+Лист1!N161</f>
        <v>#REF!</v>
      </c>
      <c r="D29" s="47" t="e">
        <f>Лист1!#REF!+Лист1!O161</f>
        <v>#REF!</v>
      </c>
      <c r="E29" s="47" t="e">
        <f>Лист1!#REF!+Лист1!P161</f>
        <v>#REF!</v>
      </c>
      <c r="F29" s="47" t="e">
        <f>Лист1!#REF!+Лист1!Q161</f>
        <v>#REF!</v>
      </c>
      <c r="G29" s="47" t="e">
        <f>Лист1!#REF!+Лист1!R161</f>
        <v>#REF!</v>
      </c>
      <c r="H29" s="47" t="e">
        <f>Лист1!#REF!+Лист1!S161</f>
        <v>#REF!</v>
      </c>
    </row>
    <row r="30" spans="1:8" ht="30" x14ac:dyDescent="0.25">
      <c r="A30" s="38">
        <v>2139</v>
      </c>
      <c r="B30" s="38" t="s">
        <v>232</v>
      </c>
      <c r="C30" s="47" t="e">
        <f>Лист1!#REF!</f>
        <v>#REF!</v>
      </c>
      <c r="D30" s="47" t="e">
        <f>Лист1!#REF!</f>
        <v>#REF!</v>
      </c>
      <c r="E30" s="47" t="e">
        <f>Лист1!#REF!</f>
        <v>#REF!</v>
      </c>
      <c r="F30" s="47" t="e">
        <f>Лист1!#REF!</f>
        <v>#REF!</v>
      </c>
      <c r="G30" s="47" t="e">
        <f>Лист1!#REF!</f>
        <v>#REF!</v>
      </c>
      <c r="H30" s="47" t="e">
        <f>Лист1!#REF!</f>
        <v>#REF!</v>
      </c>
    </row>
    <row r="31" spans="1:8" ht="30" x14ac:dyDescent="0.25">
      <c r="A31" s="62">
        <v>2141</v>
      </c>
      <c r="B31" s="62" t="str">
        <f>Лист1!B180</f>
        <v>поддержка деятельности некоммерческих организаций, за исключением социально ориентированных организаций</v>
      </c>
      <c r="C31" s="47" t="str">
        <f>Лист1!N180</f>
        <v>х</v>
      </c>
      <c r="D31" s="47" t="str">
        <f>Лист1!O180</f>
        <v>х</v>
      </c>
      <c r="E31" s="47">
        <f>Лист1!P180</f>
        <v>954792</v>
      </c>
      <c r="F31" s="47">
        <f>Лист1!Q180</f>
        <v>948660</v>
      </c>
      <c r="G31" s="47">
        <f>Лист1!R180</f>
        <v>948660</v>
      </c>
      <c r="H31" s="47">
        <f>Лист1!S180</f>
        <v>948660</v>
      </c>
    </row>
    <row r="32" spans="1:8" ht="24" customHeight="1" x14ac:dyDescent="0.25">
      <c r="A32" s="38">
        <v>2201</v>
      </c>
      <c r="B32" s="38" t="str">
        <f>Лист1!B171</f>
        <v xml:space="preserve">материально-техническое и финансовое обеспечение деятельности органов местного самоуправления </v>
      </c>
      <c r="C32" s="47" t="e">
        <f>Лист1!N171+Лист1!N266+Лист1!#REF!+Лист1!N312+Лист1!N333+Лист1!N355+Лист1!N370+Лист1!N375</f>
        <v>#VALUE!</v>
      </c>
      <c r="D32" s="47" t="e">
        <f>Лист1!O171+Лист1!O266+Лист1!#REF!+Лист1!O312+Лист1!O333+Лист1!O355+Лист1!O370+Лист1!O375</f>
        <v>#VALUE!</v>
      </c>
      <c r="E32" s="47" t="e">
        <f>Лист1!P171+Лист1!P266+Лист1!#REF!+Лист1!P312+Лист1!P333+Лист1!P355+Лист1!P370+Лист1!P375</f>
        <v>#REF!</v>
      </c>
      <c r="F32" s="47" t="e">
        <f>Лист1!Q171+Лист1!Q266+Лист1!#REF!+Лист1!Q312+Лист1!Q333+Лист1!Q355+Лист1!Q370+Лист1!Q375</f>
        <v>#REF!</v>
      </c>
      <c r="G32" s="47" t="e">
        <f>Лист1!R171+Лист1!R266+Лист1!#REF!+Лист1!R312+Лист1!R333+Лист1!R355+Лист1!R370+Лист1!R375</f>
        <v>#REF!</v>
      </c>
      <c r="H32" s="47" t="e">
        <f>Лист1!S171+Лист1!S266+Лист1!#REF!+Лист1!S312+Лист1!S333+Лист1!S355+Лист1!S370+Лист1!S375</f>
        <v>#REF!</v>
      </c>
    </row>
    <row r="33" spans="1:8" x14ac:dyDescent="0.25">
      <c r="A33" s="38">
        <v>2202</v>
      </c>
      <c r="B33" s="38" t="s">
        <v>304</v>
      </c>
      <c r="C33" s="47" t="str">
        <f>Лист1!N223</f>
        <v>Х</v>
      </c>
      <c r="D33" s="47" t="str">
        <f>Лист1!O223</f>
        <v>Х</v>
      </c>
      <c r="E33" s="47">
        <f>Лист1!P223</f>
        <v>21977</v>
      </c>
      <c r="F33" s="47">
        <f>Лист1!Q223</f>
        <v>20000</v>
      </c>
      <c r="G33" s="47">
        <f>Лист1!R223</f>
        <v>10000</v>
      </c>
      <c r="H33" s="47">
        <f>Лист1!S223</f>
        <v>10000</v>
      </c>
    </row>
    <row r="34" spans="1:8" ht="60" x14ac:dyDescent="0.25">
      <c r="A34" s="39">
        <v>2206</v>
      </c>
      <c r="B34" s="38" t="s">
        <v>291</v>
      </c>
      <c r="C34" s="47" t="e">
        <f>Лист1!N174+Лист1!#REF!+Лист1!N315+Лист1!#REF!</f>
        <v>#VALUE!</v>
      </c>
      <c r="D34" s="47" t="e">
        <f>Лист1!O174+Лист1!#REF!+Лист1!O315+Лист1!#REF!</f>
        <v>#VALUE!</v>
      </c>
      <c r="E34" s="47" t="e">
        <f>Лист1!P174+Лист1!#REF!+Лист1!P315+Лист1!#REF!</f>
        <v>#REF!</v>
      </c>
      <c r="F34" s="47" t="e">
        <f>Лист1!Q174+Лист1!#REF!+Лист1!Q315+Лист1!#REF!</f>
        <v>#REF!</v>
      </c>
      <c r="G34" s="47" t="e">
        <f>Лист1!R174+Лист1!#REF!+Лист1!R315+Лист1!#REF!</f>
        <v>#REF!</v>
      </c>
      <c r="H34" s="47" t="e">
        <f>Лист1!S174+Лист1!#REF!+Лист1!S315+Лист1!#REF!</f>
        <v>#REF!</v>
      </c>
    </row>
    <row r="35" spans="1:8" ht="75" x14ac:dyDescent="0.25">
      <c r="A35" s="38">
        <v>2211</v>
      </c>
      <c r="B35" s="62" t="s">
        <v>306</v>
      </c>
      <c r="C35" s="47" t="e">
        <f>Лист1!#REF!</f>
        <v>#REF!</v>
      </c>
      <c r="D35" s="47" t="e">
        <f>Лист1!#REF!</f>
        <v>#REF!</v>
      </c>
      <c r="E35" s="47" t="e">
        <f>Лист1!#REF!</f>
        <v>#REF!</v>
      </c>
      <c r="F35" s="47" t="e">
        <f>Лист1!#REF!</f>
        <v>#REF!</v>
      </c>
      <c r="G35" s="47" t="e">
        <f>Лист1!#REF!</f>
        <v>#REF!</v>
      </c>
      <c r="H35" s="47" t="e">
        <f>Лист1!#REF!</f>
        <v>#REF!</v>
      </c>
    </row>
    <row r="36" spans="1:8" ht="30" x14ac:dyDescent="0.25">
      <c r="A36" s="62">
        <v>2218</v>
      </c>
      <c r="B36" s="62" t="s">
        <v>276</v>
      </c>
      <c r="C36" s="47" t="e">
        <f>Лист1!#REF!</f>
        <v>#REF!</v>
      </c>
      <c r="D36" s="47" t="e">
        <f>Лист1!#REF!</f>
        <v>#REF!</v>
      </c>
      <c r="E36" s="47" t="e">
        <f>Лист1!#REF!</f>
        <v>#REF!</v>
      </c>
      <c r="F36" s="47" t="e">
        <f>Лист1!#REF!</f>
        <v>#REF!</v>
      </c>
      <c r="G36" s="47" t="e">
        <f>Лист1!#REF!</f>
        <v>#REF!</v>
      </c>
      <c r="H36" s="47" t="e">
        <f>Лист1!#REF!</f>
        <v>#REF!</v>
      </c>
    </row>
    <row r="37" spans="1:8" ht="57" x14ac:dyDescent="0.25">
      <c r="A37" s="15" t="s">
        <v>42</v>
      </c>
      <c r="B37" s="15" t="s">
        <v>41</v>
      </c>
      <c r="C37" s="48" t="e">
        <f t="shared" ref="C37:H37" si="1">SUM(C38:C47)</f>
        <v>#REF!</v>
      </c>
      <c r="D37" s="48" t="e">
        <f t="shared" si="1"/>
        <v>#REF!</v>
      </c>
      <c r="E37" s="48" t="e">
        <f t="shared" si="1"/>
        <v>#REF!</v>
      </c>
      <c r="F37" s="48" t="e">
        <f t="shared" si="1"/>
        <v>#REF!</v>
      </c>
      <c r="G37" s="48" t="e">
        <f t="shared" si="1"/>
        <v>#REF!</v>
      </c>
      <c r="H37" s="48" t="e">
        <f t="shared" si="1"/>
        <v>#REF!</v>
      </c>
    </row>
    <row r="38" spans="1:8" x14ac:dyDescent="0.25">
      <c r="A38" s="38">
        <v>2603</v>
      </c>
      <c r="B38" s="38" t="s">
        <v>293</v>
      </c>
      <c r="C38" s="47" t="e">
        <f>Лист1!#REF!</f>
        <v>#REF!</v>
      </c>
      <c r="D38" s="47" t="e">
        <f>Лист1!#REF!</f>
        <v>#REF!</v>
      </c>
      <c r="E38" s="47" t="e">
        <f>Лист1!#REF!</f>
        <v>#REF!</v>
      </c>
      <c r="F38" s="47" t="e">
        <f>Лист1!#REF!</f>
        <v>#REF!</v>
      </c>
      <c r="G38" s="47" t="e">
        <f>Лист1!#REF!</f>
        <v>#REF!</v>
      </c>
      <c r="H38" s="47" t="e">
        <f>Лист1!#REF!</f>
        <v>#REF!</v>
      </c>
    </row>
    <row r="39" spans="1:8" x14ac:dyDescent="0.25">
      <c r="A39" s="9">
        <v>2605</v>
      </c>
      <c r="B39" s="9" t="s">
        <v>292</v>
      </c>
      <c r="C39" s="47" t="str">
        <f>Лист1!N185</f>
        <v>х</v>
      </c>
      <c r="D39" s="47" t="str">
        <f>Лист1!O185</f>
        <v>х</v>
      </c>
      <c r="E39" s="47">
        <f>Лист1!P185</f>
        <v>996300</v>
      </c>
      <c r="F39" s="47">
        <f>Лист1!Q185</f>
        <v>996300</v>
      </c>
      <c r="G39" s="47">
        <f>Лист1!R185</f>
        <v>996300</v>
      </c>
      <c r="H39" s="47">
        <f>Лист1!S185</f>
        <v>847500</v>
      </c>
    </row>
    <row r="40" spans="1:8" ht="135" x14ac:dyDescent="0.25">
      <c r="A40" s="9">
        <v>2622</v>
      </c>
      <c r="B40" s="9" t="s">
        <v>307</v>
      </c>
      <c r="C40" s="47" t="e">
        <f>Лист1!#REF!+Лист1!N272+Лист1!N275+Лист1!#REF!</f>
        <v>#REF!</v>
      </c>
      <c r="D40" s="47" t="e">
        <f>Лист1!#REF!+Лист1!O272+Лист1!O275+Лист1!#REF!</f>
        <v>#REF!</v>
      </c>
      <c r="E40" s="47" t="e">
        <f>Лист1!#REF!+Лист1!P272+Лист1!P275+Лист1!#REF!</f>
        <v>#REF!</v>
      </c>
      <c r="F40" s="47" t="e">
        <f>Лист1!#REF!+Лист1!Q272+Лист1!Q275+Лист1!#REF!</f>
        <v>#REF!</v>
      </c>
      <c r="G40" s="47" t="e">
        <f>Лист1!#REF!+Лист1!R272+Лист1!R275+Лист1!#REF!</f>
        <v>#REF!</v>
      </c>
      <c r="H40" s="47" t="e">
        <f>Лист1!#REF!+Лист1!S272+Лист1!S275+Лист1!#REF!</f>
        <v>#REF!</v>
      </c>
    </row>
    <row r="41" spans="1:8" ht="30" x14ac:dyDescent="0.25">
      <c r="A41" s="38">
        <v>2628</v>
      </c>
      <c r="B41" s="38" t="s">
        <v>294</v>
      </c>
      <c r="C41" s="47" t="str">
        <f>Лист1!N212</f>
        <v>х</v>
      </c>
      <c r="D41" s="47" t="str">
        <f>Лист1!O212</f>
        <v>х</v>
      </c>
      <c r="E41" s="47">
        <f>Лист1!P212</f>
        <v>144507400</v>
      </c>
      <c r="F41" s="47">
        <f>Лист1!Q212</f>
        <v>137757200</v>
      </c>
      <c r="G41" s="47">
        <f>Лист1!R212</f>
        <v>129879400</v>
      </c>
      <c r="H41" s="47">
        <f>Лист1!S212</f>
        <v>129452900</v>
      </c>
    </row>
    <row r="42" spans="1:8" ht="180" x14ac:dyDescent="0.25">
      <c r="A42" s="9">
        <v>2640</v>
      </c>
      <c r="B42" s="9" t="s">
        <v>308</v>
      </c>
      <c r="C42" s="47" t="e">
        <f>Лист1!N274+Лист1!#REF!+Лист1!#REF!+Лист1!#REF!</f>
        <v>#VALUE!</v>
      </c>
      <c r="D42" s="47" t="e">
        <f>Лист1!O274+Лист1!#REF!+Лист1!#REF!+Лист1!#REF!</f>
        <v>#VALUE!</v>
      </c>
      <c r="E42" s="47" t="e">
        <f>Лист1!P274+Лист1!#REF!+Лист1!#REF!+Лист1!#REF!</f>
        <v>#REF!</v>
      </c>
      <c r="F42" s="47" t="e">
        <f>Лист1!Q274+Лист1!#REF!+Лист1!#REF!+Лист1!#REF!</f>
        <v>#REF!</v>
      </c>
      <c r="G42" s="47" t="e">
        <f>Лист1!R274+Лист1!#REF!+Лист1!#REF!+Лист1!#REF!</f>
        <v>#REF!</v>
      </c>
      <c r="H42" s="47" t="e">
        <f>Лист1!S274+Лист1!#REF!+Лист1!#REF!+Лист1!#REF!</f>
        <v>#REF!</v>
      </c>
    </row>
    <row r="43" spans="1:8" ht="75" x14ac:dyDescent="0.25">
      <c r="A43" s="38">
        <v>2641</v>
      </c>
      <c r="B43" s="38" t="s">
        <v>309</v>
      </c>
      <c r="C43" s="47" t="e">
        <f>Лист1!N186+Лист1!N188+Лист1!N190</f>
        <v>#VALUE!</v>
      </c>
      <c r="D43" s="47" t="e">
        <f>Лист1!O186+Лист1!O188+Лист1!O190</f>
        <v>#VALUE!</v>
      </c>
      <c r="E43" s="47">
        <f>Лист1!P186+Лист1!P188+Лист1!P190</f>
        <v>12471476.49</v>
      </c>
      <c r="F43" s="47">
        <f>Лист1!Q186+Лист1!Q188+Лист1!Q190</f>
        <v>12472700</v>
      </c>
      <c r="G43" s="47">
        <f>Лист1!R186+Лист1!R188+Лист1!R190</f>
        <v>12472700</v>
      </c>
      <c r="H43" s="47">
        <f>Лист1!S186+Лист1!S188+Лист1!S190</f>
        <v>10605200</v>
      </c>
    </row>
    <row r="44" spans="1:8" x14ac:dyDescent="0.25">
      <c r="A44" s="38">
        <v>2642</v>
      </c>
      <c r="B44" s="9" t="s">
        <v>295</v>
      </c>
      <c r="C44" s="47" t="str">
        <f>Лист1!N277</f>
        <v>Х</v>
      </c>
      <c r="D44" s="47" t="str">
        <f>Лист1!O277</f>
        <v>Х</v>
      </c>
      <c r="E44" s="47">
        <f>Лист1!P277</f>
        <v>29538600</v>
      </c>
      <c r="F44" s="47">
        <f>Лист1!Q277</f>
        <v>29538600</v>
      </c>
      <c r="G44" s="47">
        <f>Лист1!R277</f>
        <v>29538600</v>
      </c>
      <c r="H44" s="47">
        <f>Лист1!S277</f>
        <v>25316100</v>
      </c>
    </row>
    <row r="45" spans="1:8" ht="105" x14ac:dyDescent="0.25">
      <c r="A45" s="70">
        <v>2643</v>
      </c>
      <c r="B45" s="71" t="s">
        <v>312</v>
      </c>
      <c r="C45" s="47" t="str">
        <f>Лист1!N276</f>
        <v>Х</v>
      </c>
      <c r="D45" s="47" t="str">
        <f>Лист1!O276</f>
        <v>Х</v>
      </c>
      <c r="E45" s="47">
        <f>Лист1!P276</f>
        <v>28916900</v>
      </c>
      <c r="F45" s="47">
        <f>Лист1!Q276</f>
        <v>31693200</v>
      </c>
      <c r="G45" s="47">
        <f>Лист1!R276</f>
        <v>31693200</v>
      </c>
      <c r="H45" s="47">
        <f>Лист1!S276</f>
        <v>31693200</v>
      </c>
    </row>
    <row r="46" spans="1:8" ht="60" x14ac:dyDescent="0.25">
      <c r="A46" s="9">
        <v>2660</v>
      </c>
      <c r="B46" s="9" t="s">
        <v>297</v>
      </c>
      <c r="C46" s="47" t="str">
        <f>Лист1!N319</f>
        <v>Х</v>
      </c>
      <c r="D46" s="47" t="str">
        <f>Лист1!O319</f>
        <v>Х</v>
      </c>
      <c r="E46" s="47">
        <f>Лист1!P319</f>
        <v>3558100</v>
      </c>
      <c r="F46" s="47">
        <f>Лист1!Q319</f>
        <v>2269900</v>
      </c>
      <c r="G46" s="47">
        <f>Лист1!R319</f>
        <v>2269900</v>
      </c>
      <c r="H46" s="47">
        <f>Лист1!S319</f>
        <v>2203600</v>
      </c>
    </row>
    <row r="47" spans="1:8" ht="45" x14ac:dyDescent="0.25">
      <c r="A47" s="38">
        <v>2670</v>
      </c>
      <c r="B47" s="38" t="s">
        <v>296</v>
      </c>
      <c r="C47" s="47" t="str">
        <f>Лист1!N318</f>
        <v>Х</v>
      </c>
      <c r="D47" s="47" t="str">
        <f>Лист1!O318</f>
        <v>Х</v>
      </c>
      <c r="E47" s="47">
        <f>Лист1!P318</f>
        <v>192638800</v>
      </c>
      <c r="F47" s="47">
        <f>Лист1!Q318</f>
        <v>192638800</v>
      </c>
      <c r="G47" s="47">
        <f>Лист1!R318</f>
        <v>192638800</v>
      </c>
      <c r="H47" s="47">
        <f>Лист1!S318</f>
        <v>192638800</v>
      </c>
    </row>
    <row r="48" spans="1:8" x14ac:dyDescent="0.25">
      <c r="A48" s="18"/>
      <c r="B48" s="50" t="s">
        <v>290</v>
      </c>
      <c r="C48" s="48" t="e">
        <f>C8+C37</f>
        <v>#REF!</v>
      </c>
      <c r="D48" s="48" t="e">
        <f>D37+D8</f>
        <v>#REF!</v>
      </c>
      <c r="E48" s="48" t="e">
        <f>E37+E8</f>
        <v>#REF!</v>
      </c>
      <c r="F48" s="48" t="e">
        <f>F37+F8</f>
        <v>#REF!</v>
      </c>
      <c r="G48" s="48" t="e">
        <f>G37+G8</f>
        <v>#REF!</v>
      </c>
      <c r="H48" s="48" t="e">
        <f>H37+H8</f>
        <v>#REF!</v>
      </c>
    </row>
    <row r="49" spans="2:8" x14ac:dyDescent="0.25">
      <c r="B49" s="34" t="s">
        <v>310</v>
      </c>
      <c r="C49" s="35"/>
      <c r="D49" s="35"/>
      <c r="E49" s="35"/>
      <c r="F49" s="35"/>
      <c r="G49" s="35"/>
      <c r="H49" s="35"/>
    </row>
    <row r="50" spans="2:8" x14ac:dyDescent="0.25">
      <c r="C50" s="49" t="e">
        <f t="shared" ref="C50:H50" si="2">C48-C49</f>
        <v>#REF!</v>
      </c>
      <c r="D50" s="49" t="e">
        <f t="shared" si="2"/>
        <v>#REF!</v>
      </c>
      <c r="E50" s="49" t="e">
        <f t="shared" si="2"/>
        <v>#REF!</v>
      </c>
      <c r="F50" s="49" t="e">
        <f t="shared" si="2"/>
        <v>#REF!</v>
      </c>
      <c r="G50" s="49" t="e">
        <f t="shared" si="2"/>
        <v>#REF!</v>
      </c>
      <c r="H50" s="49" t="e">
        <f t="shared" si="2"/>
        <v>#REF!</v>
      </c>
    </row>
    <row r="52" spans="2:8" x14ac:dyDescent="0.25">
      <c r="C52" s="49">
        <v>2197002039.6799998</v>
      </c>
      <c r="D52" s="49">
        <v>2158639125.7800002</v>
      </c>
      <c r="E52" s="49">
        <v>2103817654.3</v>
      </c>
      <c r="F52" s="49">
        <v>1977338403</v>
      </c>
      <c r="G52" s="49">
        <v>1943385003</v>
      </c>
      <c r="H52" s="49">
        <v>1943385003</v>
      </c>
    </row>
    <row r="53" spans="2:8" x14ac:dyDescent="0.25">
      <c r="C53" s="49" t="e">
        <f t="shared" ref="C53:H53" si="3">C50-C52</f>
        <v>#REF!</v>
      </c>
      <c r="D53" s="49" t="e">
        <f t="shared" si="3"/>
        <v>#REF!</v>
      </c>
      <c r="E53" s="49" t="e">
        <f t="shared" si="3"/>
        <v>#REF!</v>
      </c>
      <c r="F53" s="49" t="e">
        <f t="shared" si="3"/>
        <v>#REF!</v>
      </c>
      <c r="G53" s="49" t="e">
        <f t="shared" si="3"/>
        <v>#REF!</v>
      </c>
      <c r="H53" s="49" t="e">
        <f t="shared" si="3"/>
        <v>#REF!</v>
      </c>
    </row>
  </sheetData>
  <mergeCells count="4">
    <mergeCell ref="C5:D5"/>
    <mergeCell ref="F5:H5"/>
    <mergeCell ref="A5:A6"/>
    <mergeCell ref="B5:B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4:M46"/>
  <sheetViews>
    <sheetView topLeftCell="A9" workbookViewId="0">
      <selection activeCell="C43" sqref="C43"/>
    </sheetView>
  </sheetViews>
  <sheetFormatPr defaultRowHeight="15" x14ac:dyDescent="0.25"/>
  <cols>
    <col min="3" max="3" width="16.42578125" customWidth="1"/>
    <col min="4" max="4" width="16.28515625" customWidth="1"/>
    <col min="5" max="5" width="17.42578125" customWidth="1"/>
    <col min="6" max="6" width="16.85546875" customWidth="1"/>
    <col min="7" max="7" width="21.28515625" customWidth="1"/>
    <col min="8" max="8" width="19.85546875" customWidth="1"/>
    <col min="9" max="9" width="16.5703125" customWidth="1"/>
    <col min="10" max="10" width="16.28515625" customWidth="1"/>
    <col min="11" max="11" width="19.42578125" customWidth="1"/>
    <col min="12" max="13" width="15" bestFit="1" customWidth="1"/>
  </cols>
  <sheetData>
    <row r="4" spans="3:13" x14ac:dyDescent="0.25">
      <c r="C4" s="144">
        <v>3404361389.48</v>
      </c>
      <c r="D4" s="144">
        <v>3339636707.2199998</v>
      </c>
      <c r="E4" s="144">
        <v>3243883583.3099999</v>
      </c>
      <c r="F4" s="49"/>
      <c r="G4" s="49">
        <v>3985352470.73</v>
      </c>
      <c r="H4" s="49">
        <v>3545532576.9899998</v>
      </c>
      <c r="I4" s="49">
        <v>3488215383.3099999</v>
      </c>
      <c r="J4" s="49"/>
      <c r="K4" s="144"/>
      <c r="L4" s="144"/>
      <c r="M4" s="144"/>
    </row>
    <row r="5" spans="3:13" x14ac:dyDescent="0.25">
      <c r="C5" s="49">
        <v>277972200</v>
      </c>
      <c r="D5" s="49">
        <v>277972200</v>
      </c>
      <c r="E5" s="49">
        <v>277972200</v>
      </c>
      <c r="F5" s="49"/>
      <c r="G5" s="49">
        <v>6309195</v>
      </c>
      <c r="H5" s="49">
        <v>6309195</v>
      </c>
      <c r="I5" s="168">
        <v>6309195</v>
      </c>
      <c r="J5" s="168"/>
      <c r="K5" s="168"/>
      <c r="L5" s="168"/>
      <c r="M5" s="168"/>
    </row>
    <row r="6" spans="3:13" x14ac:dyDescent="0.25">
      <c r="C6" s="49">
        <v>570200</v>
      </c>
      <c r="D6" s="49">
        <v>570200</v>
      </c>
      <c r="E6" s="49">
        <v>570200</v>
      </c>
      <c r="F6" s="49"/>
      <c r="G6" s="49">
        <v>314657100</v>
      </c>
      <c r="H6" s="49">
        <v>277972200</v>
      </c>
      <c r="I6" s="168">
        <v>277972200</v>
      </c>
      <c r="J6" s="168"/>
      <c r="K6" s="168"/>
      <c r="L6" s="168"/>
      <c r="M6" s="168"/>
    </row>
    <row r="7" spans="3:13" x14ac:dyDescent="0.25">
      <c r="C7" s="49">
        <v>506215200</v>
      </c>
      <c r="D7" s="49">
        <v>506215200</v>
      </c>
      <c r="E7" s="49">
        <v>506215200</v>
      </c>
      <c r="F7" s="49"/>
      <c r="G7" s="49">
        <v>570200</v>
      </c>
      <c r="H7" s="49">
        <v>570200</v>
      </c>
      <c r="I7" s="168">
        <v>570200</v>
      </c>
      <c r="J7" s="168"/>
      <c r="K7" s="168"/>
      <c r="L7" s="168"/>
      <c r="M7" s="168"/>
    </row>
    <row r="8" spans="3:13" x14ac:dyDescent="0.25">
      <c r="C8" s="49">
        <v>239690900</v>
      </c>
      <c r="D8" s="49">
        <v>239690900</v>
      </c>
      <c r="E8" s="49">
        <v>239690900</v>
      </c>
      <c r="F8" s="49"/>
      <c r="G8" s="49">
        <v>560829200</v>
      </c>
      <c r="H8" s="49">
        <v>506215200</v>
      </c>
      <c r="I8" s="168">
        <v>506215200</v>
      </c>
      <c r="J8" s="168"/>
      <c r="K8" s="168"/>
      <c r="L8" s="168"/>
      <c r="M8" s="168"/>
    </row>
    <row r="9" spans="3:13" x14ac:dyDescent="0.25">
      <c r="C9" s="49">
        <v>985945511.45000005</v>
      </c>
      <c r="D9" s="49">
        <v>976032911.45000005</v>
      </c>
      <c r="E9" s="49">
        <v>976032911.45000005</v>
      </c>
      <c r="F9" s="49"/>
      <c r="G9" s="49">
        <v>3334305</v>
      </c>
      <c r="H9" s="49">
        <v>3334305</v>
      </c>
      <c r="I9" s="168">
        <v>3334305</v>
      </c>
      <c r="J9" s="168">
        <f>G5+G9</f>
        <v>9643500</v>
      </c>
      <c r="K9" s="168">
        <f t="shared" ref="K9:L9" si="0">H5+H9</f>
        <v>9643500</v>
      </c>
      <c r="L9" s="168">
        <f t="shared" si="0"/>
        <v>9643500</v>
      </c>
      <c r="M9" s="168"/>
    </row>
    <row r="10" spans="3:13" x14ac:dyDescent="0.25">
      <c r="C10" s="49">
        <v>41585000</v>
      </c>
      <c r="D10" s="49">
        <v>41585000</v>
      </c>
      <c r="E10" s="49">
        <v>41585000</v>
      </c>
      <c r="F10" s="49"/>
      <c r="G10" s="49">
        <v>250363100</v>
      </c>
      <c r="H10" s="49">
        <v>239690900</v>
      </c>
      <c r="I10" s="168">
        <v>239690900</v>
      </c>
      <c r="J10" s="168"/>
      <c r="K10" s="168"/>
      <c r="L10" s="168"/>
      <c r="M10" s="168"/>
    </row>
    <row r="11" spans="3:13" x14ac:dyDescent="0.25">
      <c r="C11" s="49"/>
      <c r="D11" s="49"/>
      <c r="E11" s="49"/>
      <c r="F11" s="49"/>
      <c r="G11" s="49">
        <v>1069589900</v>
      </c>
      <c r="H11" s="49">
        <v>969941800</v>
      </c>
      <c r="I11" s="168">
        <v>969941800</v>
      </c>
      <c r="J11" s="168"/>
      <c r="K11" s="277"/>
      <c r="L11" s="277"/>
      <c r="M11" s="277"/>
    </row>
    <row r="12" spans="3:13" x14ac:dyDescent="0.25">
      <c r="C12" s="247">
        <v>71227424.319999993</v>
      </c>
      <c r="D12" s="247">
        <v>68249724.319999993</v>
      </c>
      <c r="E12" s="247">
        <v>25056824.32</v>
      </c>
      <c r="F12" s="49"/>
      <c r="G12" s="49">
        <v>41585000</v>
      </c>
      <c r="H12" s="49">
        <v>41585000</v>
      </c>
      <c r="I12" s="168">
        <v>41585000</v>
      </c>
      <c r="J12" s="168"/>
      <c r="K12" s="168"/>
      <c r="L12" s="168"/>
      <c r="M12" s="168"/>
    </row>
    <row r="13" spans="3:13" x14ac:dyDescent="0.25">
      <c r="C13" s="49">
        <v>48232988.549999997</v>
      </c>
      <c r="D13" s="49">
        <v>48232988.549999997</v>
      </c>
      <c r="E13" s="49">
        <v>48232988.549999997</v>
      </c>
      <c r="F13" s="49"/>
      <c r="G13" s="49">
        <v>82385885.890000001</v>
      </c>
      <c r="H13" s="49">
        <v>80368468.469999999</v>
      </c>
      <c r="I13" s="168">
        <v>76807807.810000002</v>
      </c>
      <c r="J13" s="168"/>
      <c r="K13" s="168"/>
      <c r="L13" s="168"/>
      <c r="M13" s="168"/>
    </row>
    <row r="14" spans="3:13" x14ac:dyDescent="0.25">
      <c r="C14" s="49">
        <v>31693200</v>
      </c>
      <c r="D14" s="49">
        <v>31693200</v>
      </c>
      <c r="E14" s="49">
        <v>31693200</v>
      </c>
      <c r="F14" s="49"/>
      <c r="G14" s="49">
        <v>58025900</v>
      </c>
      <c r="H14" s="49">
        <v>54324100</v>
      </c>
      <c r="I14" s="168">
        <v>54324100</v>
      </c>
      <c r="J14" s="168"/>
      <c r="K14" s="277"/>
      <c r="L14" s="277"/>
      <c r="M14" s="277"/>
    </row>
    <row r="15" spans="3:13" x14ac:dyDescent="0.25">
      <c r="C15" s="49"/>
      <c r="D15" s="49"/>
      <c r="E15" s="49"/>
      <c r="F15" s="49"/>
      <c r="G15" s="49">
        <v>31693200</v>
      </c>
      <c r="H15" s="49">
        <v>31693200</v>
      </c>
      <c r="I15" s="168">
        <v>31693200</v>
      </c>
      <c r="J15" s="168"/>
      <c r="K15" s="168"/>
      <c r="L15" s="168"/>
      <c r="M15" s="168"/>
    </row>
    <row r="16" spans="3:13" x14ac:dyDescent="0.25">
      <c r="C16" s="49">
        <v>23097653</v>
      </c>
      <c r="D16" s="49">
        <v>23097653</v>
      </c>
      <c r="E16" s="49">
        <v>23097653</v>
      </c>
      <c r="F16" s="49"/>
      <c r="G16" s="49">
        <v>24406788</v>
      </c>
      <c r="H16" s="49">
        <v>23097653</v>
      </c>
      <c r="I16" s="168">
        <v>23097653</v>
      </c>
      <c r="J16" s="168"/>
      <c r="K16" s="168"/>
      <c r="L16" s="168"/>
      <c r="M16" s="168"/>
    </row>
    <row r="17" spans="3:13" x14ac:dyDescent="0.25">
      <c r="C17" s="49">
        <v>111563576</v>
      </c>
      <c r="D17" s="49">
        <v>111563576</v>
      </c>
      <c r="E17" s="49">
        <v>111563576</v>
      </c>
      <c r="F17" s="49"/>
      <c r="G17" s="49">
        <v>116842868.03</v>
      </c>
      <c r="H17" s="49">
        <v>111563576</v>
      </c>
      <c r="I17" s="168">
        <v>111563576</v>
      </c>
      <c r="J17" s="168"/>
      <c r="K17" s="168"/>
      <c r="L17" s="168"/>
      <c r="M17" s="168"/>
    </row>
    <row r="18" spans="3:13" x14ac:dyDescent="0.25">
      <c r="C18" s="49">
        <v>25316100</v>
      </c>
      <c r="D18" s="49">
        <v>25316100</v>
      </c>
      <c r="E18" s="49">
        <v>25316100</v>
      </c>
      <c r="F18" s="49"/>
      <c r="G18" s="49">
        <v>29538600</v>
      </c>
      <c r="H18" s="49">
        <v>29538600</v>
      </c>
      <c r="I18" s="168">
        <v>29538600</v>
      </c>
      <c r="J18" s="168"/>
      <c r="K18" s="278"/>
      <c r="L18" s="278"/>
      <c r="M18" s="278"/>
    </row>
    <row r="19" spans="3:13" x14ac:dyDescent="0.25">
      <c r="C19" s="49">
        <v>2459400</v>
      </c>
      <c r="D19" s="49">
        <v>2459400</v>
      </c>
      <c r="E19" s="49">
        <v>2459400</v>
      </c>
      <c r="F19" s="49"/>
      <c r="G19" s="49">
        <v>2459400</v>
      </c>
      <c r="H19" s="49">
        <v>2459400</v>
      </c>
      <c r="I19" s="168">
        <v>2459400</v>
      </c>
      <c r="J19" s="168"/>
      <c r="K19" s="168"/>
      <c r="L19" s="168"/>
      <c r="M19" s="168"/>
    </row>
    <row r="20" spans="3:13" x14ac:dyDescent="0.25">
      <c r="C20" s="144">
        <f>SUM(C5:C19)</f>
        <v>2365569353.3200002</v>
      </c>
      <c r="D20" s="144">
        <f>SUM(D5:D19)</f>
        <v>2352679053.3200002</v>
      </c>
      <c r="E20" s="144">
        <f>SUM(E5:E19)</f>
        <v>2309486153.3199997</v>
      </c>
      <c r="F20" s="49"/>
      <c r="G20" s="49">
        <f>SUM(G5:G19)</f>
        <v>2592590641.9200001</v>
      </c>
      <c r="H20" s="49">
        <f t="shared" ref="H20:I20" si="1">SUM(H5:H19)</f>
        <v>2378663797.4700003</v>
      </c>
      <c r="I20" s="49">
        <f t="shared" si="1"/>
        <v>2375103136.8099999</v>
      </c>
      <c r="J20" s="168"/>
      <c r="K20" s="168"/>
      <c r="L20" s="168"/>
      <c r="M20" s="168"/>
    </row>
    <row r="21" spans="3:13" x14ac:dyDescent="0.25">
      <c r="C21" s="144"/>
      <c r="D21" s="144"/>
      <c r="E21" s="144"/>
      <c r="F21" s="49"/>
      <c r="G21" s="49"/>
      <c r="H21" s="49"/>
      <c r="I21" s="168"/>
      <c r="J21" s="168"/>
      <c r="K21" s="168"/>
      <c r="L21" s="168"/>
    </row>
    <row r="22" spans="3:13" x14ac:dyDescent="0.25">
      <c r="C22" s="49">
        <f>C4-C20</f>
        <v>1038792036.1599998</v>
      </c>
      <c r="D22" s="49">
        <f>D4-D20</f>
        <v>986957653.89999962</v>
      </c>
      <c r="E22" s="49">
        <f>E4-E20</f>
        <v>934397429.99000025</v>
      </c>
      <c r="F22" s="49"/>
      <c r="G22" s="49">
        <f>G4-G20</f>
        <v>1392761828.8099999</v>
      </c>
      <c r="H22" s="49">
        <f t="shared" ref="H22:I22" si="2">H4-H20</f>
        <v>1166868779.5199995</v>
      </c>
      <c r="I22" s="49">
        <f t="shared" si="2"/>
        <v>1113112246.5</v>
      </c>
      <c r="J22" s="49"/>
      <c r="K22" s="49"/>
      <c r="L22" s="49"/>
    </row>
    <row r="23" spans="3:13" x14ac:dyDescent="0.25">
      <c r="C23" s="49"/>
      <c r="D23" s="49"/>
      <c r="E23" s="49"/>
      <c r="G23" s="144"/>
      <c r="H23" s="144"/>
      <c r="I23" s="49"/>
      <c r="J23" s="49"/>
      <c r="K23" s="49"/>
      <c r="L23" s="49"/>
    </row>
    <row r="24" spans="3:13" x14ac:dyDescent="0.25">
      <c r="C24" s="49"/>
      <c r="D24" s="49"/>
      <c r="E24" s="49"/>
      <c r="G24" s="49"/>
      <c r="H24" s="49"/>
      <c r="I24" s="49"/>
      <c r="J24" s="49"/>
    </row>
    <row r="25" spans="3:13" x14ac:dyDescent="0.25">
      <c r="C25" s="49">
        <v>4015453784.0700002</v>
      </c>
      <c r="D25" s="49">
        <v>3554331696.9899998</v>
      </c>
      <c r="E25" s="49">
        <v>3488215383.3099999</v>
      </c>
      <c r="G25" s="144"/>
      <c r="H25" s="144"/>
      <c r="I25" s="144"/>
      <c r="J25" s="49"/>
      <c r="K25" s="144"/>
      <c r="L25" s="144"/>
      <c r="M25" s="144"/>
    </row>
    <row r="26" spans="3:13" x14ac:dyDescent="0.25">
      <c r="C26" s="49">
        <v>6309195</v>
      </c>
      <c r="D26" s="49">
        <v>6309195</v>
      </c>
      <c r="E26" s="49">
        <v>6309195</v>
      </c>
      <c r="G26" s="49"/>
      <c r="H26" s="49"/>
      <c r="I26" s="49"/>
      <c r="J26" s="49"/>
    </row>
    <row r="27" spans="3:13" x14ac:dyDescent="0.25">
      <c r="C27" s="49">
        <v>314657100</v>
      </c>
      <c r="D27" s="49">
        <v>277972200</v>
      </c>
      <c r="E27" s="49">
        <v>277972200</v>
      </c>
      <c r="G27" s="49"/>
      <c r="H27" s="49"/>
      <c r="I27" s="49"/>
      <c r="J27" s="49"/>
      <c r="K27" s="49"/>
      <c r="L27" s="49"/>
      <c r="M27" s="49"/>
    </row>
    <row r="28" spans="3:13" x14ac:dyDescent="0.25">
      <c r="C28" s="49">
        <v>3384800</v>
      </c>
      <c r="D28" s="49">
        <v>570200</v>
      </c>
      <c r="E28" s="49">
        <v>570200</v>
      </c>
      <c r="G28" s="49"/>
      <c r="H28" s="49"/>
      <c r="I28" s="49"/>
      <c r="J28" s="49"/>
      <c r="K28" s="49"/>
      <c r="L28" s="49"/>
      <c r="M28" s="49"/>
    </row>
    <row r="29" spans="3:13" x14ac:dyDescent="0.25">
      <c r="C29" s="49">
        <v>560829200</v>
      </c>
      <c r="D29" s="49">
        <v>506215200</v>
      </c>
      <c r="E29" s="49">
        <v>506215200</v>
      </c>
      <c r="G29" s="49"/>
      <c r="H29" s="49"/>
      <c r="I29" s="49"/>
      <c r="J29" s="49"/>
      <c r="K29" s="49"/>
      <c r="L29" s="49"/>
      <c r="M29" s="49"/>
    </row>
    <row r="30" spans="3:13" x14ac:dyDescent="0.25">
      <c r="C30" s="49">
        <v>3334305</v>
      </c>
      <c r="D30" s="49">
        <v>3334305</v>
      </c>
      <c r="E30" s="49">
        <v>3334305</v>
      </c>
      <c r="F30" s="49">
        <f>C30+C26</f>
        <v>9643500</v>
      </c>
      <c r="G30" s="49">
        <f t="shared" ref="G30:H30" si="3">D30+D26</f>
        <v>9643500</v>
      </c>
      <c r="H30" s="49">
        <f t="shared" si="3"/>
        <v>9643500</v>
      </c>
      <c r="I30" s="49"/>
      <c r="J30" s="49"/>
      <c r="K30" s="49"/>
    </row>
    <row r="31" spans="3:13" x14ac:dyDescent="0.25">
      <c r="C31" s="247">
        <v>250363100</v>
      </c>
      <c r="D31" s="247">
        <v>239690900</v>
      </c>
      <c r="E31" s="247">
        <v>239690900</v>
      </c>
      <c r="G31" s="49"/>
      <c r="H31" s="49"/>
      <c r="I31" s="49"/>
      <c r="J31" s="49"/>
      <c r="K31" s="49"/>
      <c r="L31" s="49"/>
      <c r="M31" s="49"/>
    </row>
    <row r="32" spans="3:13" x14ac:dyDescent="0.25">
      <c r="C32" s="247">
        <v>1069589900</v>
      </c>
      <c r="D32" s="247">
        <v>969941800</v>
      </c>
      <c r="E32" s="247">
        <v>969941800</v>
      </c>
      <c r="G32" s="49"/>
      <c r="H32" s="49"/>
      <c r="I32" s="49"/>
      <c r="J32" s="49"/>
      <c r="K32" s="49"/>
      <c r="L32" s="49"/>
      <c r="M32" s="49"/>
    </row>
    <row r="33" spans="3:13" x14ac:dyDescent="0.25">
      <c r="C33" s="49">
        <v>41585000</v>
      </c>
      <c r="D33" s="49">
        <v>41585000</v>
      </c>
      <c r="E33" s="49">
        <v>41585000</v>
      </c>
      <c r="G33" s="49"/>
      <c r="H33" s="49"/>
      <c r="I33" s="49"/>
      <c r="J33" s="49"/>
      <c r="K33" s="49"/>
      <c r="L33" s="49"/>
      <c r="M33" s="49"/>
    </row>
    <row r="34" spans="3:13" x14ac:dyDescent="0.25">
      <c r="C34" s="49">
        <v>82385885.890000001</v>
      </c>
      <c r="D34" s="49">
        <v>80368468.469999999</v>
      </c>
      <c r="E34" s="49">
        <v>76807807.810000002</v>
      </c>
      <c r="G34" s="49"/>
      <c r="H34" s="49"/>
      <c r="I34" s="49"/>
    </row>
    <row r="35" spans="3:13" x14ac:dyDescent="0.25">
      <c r="C35" s="49">
        <v>58025900</v>
      </c>
      <c r="D35" s="49">
        <v>54324100</v>
      </c>
      <c r="E35" s="49">
        <v>54324100</v>
      </c>
      <c r="G35" s="49"/>
      <c r="H35" s="49"/>
      <c r="I35" s="49"/>
      <c r="K35" s="247"/>
      <c r="L35" s="247"/>
      <c r="M35" s="247"/>
    </row>
    <row r="36" spans="3:13" x14ac:dyDescent="0.25">
      <c r="C36" s="49">
        <v>28916900</v>
      </c>
      <c r="D36" s="49">
        <v>31693200</v>
      </c>
      <c r="E36" s="49">
        <v>31693200</v>
      </c>
      <c r="G36" s="49"/>
      <c r="H36" s="49"/>
      <c r="I36" s="49"/>
      <c r="K36" s="247"/>
      <c r="L36" s="247"/>
      <c r="M36" s="247"/>
    </row>
    <row r="37" spans="3:13" x14ac:dyDescent="0.25">
      <c r="C37" s="49">
        <v>24406788</v>
      </c>
      <c r="D37" s="49">
        <v>23097653</v>
      </c>
      <c r="E37" s="49">
        <v>23097653</v>
      </c>
      <c r="G37" s="49"/>
      <c r="H37" s="49"/>
      <c r="I37" s="49"/>
      <c r="K37" s="247"/>
      <c r="L37" s="247"/>
      <c r="M37" s="247"/>
    </row>
    <row r="38" spans="3:13" x14ac:dyDescent="0.25">
      <c r="C38" s="49">
        <v>116647810.72</v>
      </c>
      <c r="D38" s="49">
        <v>111563576</v>
      </c>
      <c r="E38" s="49">
        <v>111563576</v>
      </c>
      <c r="G38" s="49"/>
      <c r="H38" s="49"/>
      <c r="I38" s="49"/>
      <c r="K38" s="49"/>
      <c r="L38" s="49"/>
      <c r="M38" s="49"/>
    </row>
    <row r="39" spans="3:13" x14ac:dyDescent="0.25">
      <c r="C39" s="49">
        <v>29538600</v>
      </c>
      <c r="D39" s="49">
        <v>29538600</v>
      </c>
      <c r="E39" s="49">
        <v>29538600</v>
      </c>
      <c r="G39" s="49"/>
      <c r="H39" s="49"/>
      <c r="I39" s="49"/>
      <c r="K39" s="49"/>
      <c r="L39" s="49"/>
      <c r="M39" s="49"/>
    </row>
    <row r="40" spans="3:13" x14ac:dyDescent="0.25">
      <c r="C40" s="49">
        <v>6263400</v>
      </c>
      <c r="D40" s="49">
        <v>2459400</v>
      </c>
      <c r="E40" s="49">
        <v>2459400</v>
      </c>
      <c r="G40" s="144"/>
      <c r="H40" s="144"/>
      <c r="I40" s="144"/>
      <c r="K40" s="49"/>
      <c r="L40" s="49"/>
      <c r="M40" s="49"/>
    </row>
    <row r="41" spans="3:13" x14ac:dyDescent="0.25">
      <c r="C41" s="49">
        <f>SUM(C26:C40)</f>
        <v>2596237884.6099997</v>
      </c>
      <c r="D41" s="49">
        <f t="shared" ref="D41:E41" si="4">SUM(D26:D40)</f>
        <v>2378663797.4700003</v>
      </c>
      <c r="E41" s="49">
        <f t="shared" si="4"/>
        <v>2375103136.8099999</v>
      </c>
      <c r="G41" s="49"/>
      <c r="H41" s="49"/>
      <c r="I41" s="49"/>
      <c r="K41" s="49"/>
      <c r="L41" s="49"/>
      <c r="M41" s="49"/>
    </row>
    <row r="42" spans="3:13" x14ac:dyDescent="0.25">
      <c r="C42" s="49"/>
      <c r="D42" s="49"/>
      <c r="E42" s="49"/>
      <c r="G42" s="49"/>
      <c r="H42" s="49"/>
      <c r="I42" s="49"/>
      <c r="K42" s="49"/>
      <c r="L42" s="49"/>
      <c r="M42" s="49"/>
    </row>
    <row r="43" spans="3:13" x14ac:dyDescent="0.25">
      <c r="C43" s="49">
        <f>C25-C41</f>
        <v>1419215899.4600005</v>
      </c>
      <c r="D43" s="49">
        <f t="shared" ref="D43:E43" si="5">D25-D41</f>
        <v>1175667899.5199995</v>
      </c>
      <c r="E43" s="49">
        <f t="shared" si="5"/>
        <v>1113112246.5</v>
      </c>
      <c r="G43" s="49"/>
      <c r="H43" s="49"/>
      <c r="I43" s="49"/>
      <c r="K43" s="49"/>
      <c r="L43" s="49"/>
      <c r="M43" s="49"/>
    </row>
    <row r="44" spans="3:13" x14ac:dyDescent="0.25">
      <c r="K44" s="49"/>
      <c r="L44" s="49"/>
      <c r="M44" s="49"/>
    </row>
    <row r="45" spans="3:13" x14ac:dyDescent="0.25">
      <c r="G45" s="49"/>
      <c r="H45" s="49"/>
      <c r="I45" s="49"/>
      <c r="K45" s="144"/>
      <c r="L45" s="144"/>
      <c r="M45" s="144"/>
    </row>
    <row r="46" spans="3:13" x14ac:dyDescent="0.25">
      <c r="K46" s="286"/>
      <c r="L46" s="286"/>
      <c r="M46" s="286"/>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120</dc:creator>
  <cp:lastModifiedBy>121</cp:lastModifiedBy>
  <cp:lastPrinted>2024-11-08T04:06:37Z</cp:lastPrinted>
  <dcterms:created xsi:type="dcterms:W3CDTF">2017-10-12T06:20:04Z</dcterms:created>
  <dcterms:modified xsi:type="dcterms:W3CDTF">2026-08-10T08:34:50Z</dcterms:modified>
</cp:coreProperties>
</file>