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3920" windowHeight="12705"/>
  </bookViews>
  <sheets>
    <sheet name="Лист1" sheetId="1" r:id="rId1"/>
    <sheet name="Лист2" sheetId="2" r:id="rId2"/>
    <sheet name="Лист3" sheetId="3" r:id="rId3"/>
  </sheets>
  <definedNames>
    <definedName name="_xlnm._FilterDatabase" localSheetId="0" hidden="1">Лист1!$A$4:$S$267</definedName>
  </definedNames>
  <calcPr calcId="145621"/>
</workbook>
</file>

<file path=xl/calcChain.xml><?xml version="1.0" encoding="utf-8"?>
<calcChain xmlns="http://schemas.openxmlformats.org/spreadsheetml/2006/main">
  <c r="P275" i="1" l="1"/>
  <c r="P40" i="1" l="1"/>
  <c r="P39" i="1" s="1"/>
  <c r="S39" i="1"/>
  <c r="R39" i="1"/>
  <c r="Q39" i="1"/>
  <c r="S297" i="1"/>
  <c r="S363" i="1" l="1"/>
  <c r="R363" i="1"/>
  <c r="Q363" i="1"/>
  <c r="P363" i="1"/>
  <c r="S358" i="1"/>
  <c r="S354" i="1" s="1"/>
  <c r="S353" i="1" s="1"/>
  <c r="R358" i="1"/>
  <c r="R354" i="1" s="1"/>
  <c r="R353" i="1" s="1"/>
  <c r="Q358" i="1"/>
  <c r="Q354" i="1" s="1"/>
  <c r="Q353" i="1" s="1"/>
  <c r="P358" i="1"/>
  <c r="P354" i="1" s="1"/>
  <c r="S325" i="1"/>
  <c r="S324" i="1" s="1"/>
  <c r="R325" i="1"/>
  <c r="R324" i="1" s="1"/>
  <c r="Q325" i="1"/>
  <c r="Q324" i="1" s="1"/>
  <c r="P325" i="1"/>
  <c r="P324" i="1" s="1"/>
  <c r="R318" i="1"/>
  <c r="Q318" i="1"/>
  <c r="P318" i="1"/>
  <c r="P309" i="1" s="1"/>
  <c r="S304" i="1"/>
  <c r="R304" i="1"/>
  <c r="Q304" i="1"/>
  <c r="P304" i="1"/>
  <c r="S295" i="1"/>
  <c r="R297" i="1"/>
  <c r="R295" i="1" s="1"/>
  <c r="Q297" i="1"/>
  <c r="Q295" i="1" s="1"/>
  <c r="P297" i="1"/>
  <c r="P295" i="1" s="1"/>
  <c r="S293" i="1"/>
  <c r="R293" i="1"/>
  <c r="Q293" i="1"/>
  <c r="P293" i="1"/>
  <c r="S282" i="1"/>
  <c r="S260" i="1" s="1"/>
  <c r="R282" i="1"/>
  <c r="Q282" i="1"/>
  <c r="Q260" i="1" s="1"/>
  <c r="P282" i="1"/>
  <c r="R262" i="1"/>
  <c r="R260" i="1" s="1"/>
  <c r="P262" i="1"/>
  <c r="R254" i="1"/>
  <c r="R256" i="1"/>
  <c r="Q256" i="1"/>
  <c r="P256" i="1"/>
  <c r="Q254" i="1"/>
  <c r="P254" i="1"/>
  <c r="P260" i="1" l="1"/>
  <c r="P353" i="1"/>
  <c r="E22" i="3"/>
  <c r="D22" i="3"/>
  <c r="C22" i="3"/>
  <c r="E20" i="3"/>
  <c r="D20" i="3"/>
  <c r="C20" i="3"/>
  <c r="R206" i="1"/>
  <c r="Q206" i="1"/>
  <c r="P206" i="1"/>
  <c r="S197" i="1"/>
  <c r="R197" i="1"/>
  <c r="Q197" i="1"/>
  <c r="P198" i="1"/>
  <c r="P197" i="1" s="1"/>
  <c r="Q191" i="1"/>
  <c r="R191" i="1"/>
  <c r="P191" i="1"/>
  <c r="R186" i="1"/>
  <c r="Q186" i="1"/>
  <c r="P186" i="1"/>
  <c r="P175" i="1"/>
  <c r="R146" i="1"/>
  <c r="R145" i="1" s="1"/>
  <c r="Q146" i="1"/>
  <c r="Q145" i="1" s="1"/>
  <c r="P146" i="1"/>
  <c r="P145" i="1" s="1"/>
  <c r="S161" i="1"/>
  <c r="R161" i="1"/>
  <c r="Q161" i="1"/>
  <c r="P161" i="1"/>
  <c r="S158" i="1"/>
  <c r="S369" i="1" s="1"/>
  <c r="R158" i="1"/>
  <c r="R369" i="1" s="1"/>
  <c r="Q158" i="1"/>
  <c r="Q369" i="1" s="1"/>
  <c r="P158" i="1"/>
  <c r="P369" i="1" s="1"/>
  <c r="S146" i="1" l="1"/>
  <c r="S145" i="1" s="1"/>
  <c r="S125" i="1"/>
  <c r="R125" i="1"/>
  <c r="Q125" i="1"/>
  <c r="P126" i="1" l="1"/>
  <c r="P125" i="1" s="1"/>
  <c r="O119" i="1"/>
  <c r="N119" i="1"/>
  <c r="S119" i="1"/>
  <c r="R119" i="1"/>
  <c r="Q119" i="1"/>
  <c r="P120" i="1"/>
  <c r="P119" i="1" s="1"/>
  <c r="O114" i="1"/>
  <c r="N114" i="1"/>
  <c r="S114" i="1"/>
  <c r="R114" i="1"/>
  <c r="Q114" i="1"/>
  <c r="P115" i="1"/>
  <c r="P114" i="1" s="1"/>
  <c r="O109" i="1"/>
  <c r="N109" i="1"/>
  <c r="S109" i="1"/>
  <c r="R109" i="1"/>
  <c r="Q109" i="1"/>
  <c r="P110" i="1"/>
  <c r="P109" i="1" s="1"/>
  <c r="S104" i="1"/>
  <c r="R104" i="1"/>
  <c r="Q104" i="1"/>
  <c r="O104" i="1"/>
  <c r="N104" i="1"/>
  <c r="P105" i="1"/>
  <c r="P104" i="1" s="1"/>
  <c r="O99" i="1"/>
  <c r="N99" i="1"/>
  <c r="S99" i="1"/>
  <c r="R99" i="1"/>
  <c r="Q99" i="1"/>
  <c r="P100" i="1"/>
  <c r="P99" i="1" s="1"/>
  <c r="O94" i="1"/>
  <c r="N94" i="1"/>
  <c r="S94" i="1"/>
  <c r="R94" i="1"/>
  <c r="Q94" i="1"/>
  <c r="P95" i="1"/>
  <c r="P94" i="1" s="1"/>
  <c r="O89" i="1"/>
  <c r="N89" i="1"/>
  <c r="S89" i="1"/>
  <c r="R89" i="1"/>
  <c r="Q89" i="1"/>
  <c r="P90" i="1"/>
  <c r="P89" i="1" s="1"/>
  <c r="O84" i="1"/>
  <c r="N84" i="1"/>
  <c r="S84" i="1"/>
  <c r="R84" i="1"/>
  <c r="Q84" i="1"/>
  <c r="P85" i="1"/>
  <c r="P84" i="1" s="1"/>
  <c r="P80" i="1"/>
  <c r="P79" i="1" s="1"/>
  <c r="O74" i="1"/>
  <c r="N74" i="1"/>
  <c r="S74" i="1"/>
  <c r="R74" i="1"/>
  <c r="Q74" i="1"/>
  <c r="P75" i="1"/>
  <c r="P74" i="1" s="1"/>
  <c r="O69" i="1"/>
  <c r="N69" i="1"/>
  <c r="S69" i="1"/>
  <c r="R69" i="1"/>
  <c r="Q69" i="1"/>
  <c r="P70" i="1"/>
  <c r="P69" i="1" s="1"/>
  <c r="S64" i="1"/>
  <c r="R64" i="1"/>
  <c r="Q64" i="1"/>
  <c r="P65" i="1"/>
  <c r="P64" i="1" s="1"/>
  <c r="S59" i="1"/>
  <c r="R59" i="1"/>
  <c r="Q59" i="1"/>
  <c r="P60" i="1"/>
  <c r="P59" i="1" s="1"/>
  <c r="S54" i="1"/>
  <c r="R54" i="1"/>
  <c r="Q54" i="1"/>
  <c r="P55" i="1"/>
  <c r="P54" i="1" s="1"/>
  <c r="S49" i="1"/>
  <c r="R49" i="1"/>
  <c r="Q49" i="1"/>
  <c r="P50" i="1"/>
  <c r="P49" i="1" s="1"/>
  <c r="S44" i="1"/>
  <c r="R44" i="1"/>
  <c r="Q44" i="1"/>
  <c r="P45" i="1"/>
  <c r="P44" i="1" s="1"/>
  <c r="S34" i="1"/>
  <c r="R34" i="1"/>
  <c r="Q34" i="1"/>
  <c r="P35" i="1"/>
  <c r="P34" i="1" s="1"/>
  <c r="S29" i="1"/>
  <c r="R29" i="1"/>
  <c r="Q29" i="1"/>
  <c r="P30" i="1"/>
  <c r="P29" i="1" s="1"/>
  <c r="S24" i="1"/>
  <c r="R24" i="1"/>
  <c r="Q24" i="1"/>
  <c r="P25" i="1"/>
  <c r="P24" i="1" s="1"/>
  <c r="S19" i="1"/>
  <c r="R19" i="1"/>
  <c r="Q19" i="1"/>
  <c r="P20" i="1"/>
  <c r="P19" i="1" s="1"/>
  <c r="S14" i="1"/>
  <c r="R14" i="1"/>
  <c r="Q14" i="1"/>
  <c r="P15" i="1"/>
  <c r="P14" i="1" s="1"/>
  <c r="S9" i="1"/>
  <c r="R9" i="1"/>
  <c r="Q9" i="1"/>
  <c r="P10" i="1"/>
  <c r="P9" i="1" s="1"/>
  <c r="S240" i="1" l="1"/>
  <c r="R240" i="1"/>
  <c r="Q240" i="1"/>
  <c r="P240" i="1"/>
  <c r="S216" i="1" l="1"/>
  <c r="R216" i="1"/>
  <c r="Q216" i="1"/>
  <c r="P216" i="1"/>
  <c r="P174" i="1" l="1"/>
  <c r="S291" i="1" l="1"/>
  <c r="O158" i="1"/>
  <c r="N158" i="1"/>
  <c r="R291" i="1" l="1"/>
  <c r="Q291" i="1"/>
  <c r="P291" i="1"/>
  <c r="R309" i="1" l="1"/>
  <c r="R308" i="1" s="1"/>
  <c r="P190" i="1" l="1"/>
  <c r="S124" i="1" l="1"/>
  <c r="P124" i="1"/>
  <c r="R124" i="1" l="1"/>
  <c r="Q124" i="1"/>
  <c r="O369" i="1" l="1"/>
  <c r="N369" i="1"/>
  <c r="S246" i="1" l="1"/>
  <c r="R246" i="1"/>
  <c r="Q246" i="1"/>
  <c r="P246" i="1"/>
  <c r="P370" i="1" s="1"/>
  <c r="S253" i="1"/>
  <c r="S371" i="1" s="1"/>
  <c r="R253" i="1"/>
  <c r="R371" i="1" s="1"/>
  <c r="Q253" i="1"/>
  <c r="Q371" i="1" s="1"/>
  <c r="P253" i="1"/>
  <c r="P371" i="1" s="1"/>
  <c r="P215" i="1" l="1"/>
  <c r="O371" i="1" l="1"/>
  <c r="N371" i="1"/>
  <c r="S194" i="1" l="1"/>
  <c r="R194" i="1"/>
  <c r="Q194" i="1"/>
  <c r="P194" i="1"/>
  <c r="O194" i="1"/>
  <c r="N194" i="1"/>
  <c r="S330" i="1" l="1"/>
  <c r="R330" i="1"/>
  <c r="Q330" i="1"/>
  <c r="P330" i="1"/>
  <c r="S185" i="1" l="1"/>
  <c r="R185" i="1"/>
  <c r="Q185" i="1"/>
  <c r="P185" i="1"/>
  <c r="N185" i="1"/>
  <c r="H21" i="2" l="1"/>
  <c r="G21" i="2"/>
  <c r="F21" i="2"/>
  <c r="E21" i="2"/>
  <c r="D21" i="2"/>
  <c r="C21" i="2"/>
  <c r="H34" i="2"/>
  <c r="G34" i="2"/>
  <c r="F34" i="2"/>
  <c r="E34" i="2"/>
  <c r="D34" i="2"/>
  <c r="C34" i="2"/>
  <c r="H9" i="2"/>
  <c r="G9" i="2"/>
  <c r="F9" i="2"/>
  <c r="E9" i="2"/>
  <c r="D9" i="2"/>
  <c r="C9" i="2"/>
  <c r="H13" i="2"/>
  <c r="G13" i="2"/>
  <c r="F13" i="2"/>
  <c r="H12" i="2"/>
  <c r="G12" i="2"/>
  <c r="F12" i="2"/>
  <c r="E12" i="2"/>
  <c r="D12" i="2"/>
  <c r="C12" i="2"/>
  <c r="H11" i="2"/>
  <c r="G11" i="2"/>
  <c r="F11" i="2"/>
  <c r="D11" i="2"/>
  <c r="C11" i="2"/>
  <c r="H10" i="2"/>
  <c r="G10" i="2"/>
  <c r="F10" i="2"/>
  <c r="E10" i="2"/>
  <c r="D10" i="2"/>
  <c r="C10" i="2"/>
  <c r="H26" i="2" l="1"/>
  <c r="G26" i="2"/>
  <c r="F26" i="2"/>
  <c r="E11" i="2" l="1"/>
  <c r="E26" i="2"/>
  <c r="H17" i="2" l="1"/>
  <c r="G32" i="2"/>
  <c r="F32" i="2"/>
  <c r="E32" i="2"/>
  <c r="E13" i="2"/>
  <c r="D26" i="2" l="1"/>
  <c r="D17" i="2"/>
  <c r="C17" i="2"/>
  <c r="C26" i="2" l="1"/>
  <c r="D32" i="2"/>
  <c r="C32" i="2"/>
  <c r="D13" i="2"/>
  <c r="C13" i="2"/>
  <c r="H32" i="2" l="1"/>
  <c r="P294" i="1" l="1"/>
  <c r="H36" i="2" l="1"/>
  <c r="G36" i="2"/>
  <c r="F36" i="2"/>
  <c r="E36" i="2"/>
  <c r="D36" i="2"/>
  <c r="C36" i="2"/>
  <c r="H35" i="2"/>
  <c r="G35" i="2"/>
  <c r="F35" i="2"/>
  <c r="E35" i="2"/>
  <c r="D35" i="2"/>
  <c r="C35" i="2"/>
  <c r="H33" i="2"/>
  <c r="G33" i="2"/>
  <c r="F33" i="2"/>
  <c r="E33" i="2"/>
  <c r="D33" i="2"/>
  <c r="C33" i="2"/>
  <c r="B32" i="2"/>
  <c r="S339" i="1"/>
  <c r="S329" i="1" s="1"/>
  <c r="R339" i="1"/>
  <c r="R329" i="1" s="1"/>
  <c r="Q339" i="1"/>
  <c r="Q329" i="1" s="1"/>
  <c r="P339" i="1"/>
  <c r="O339" i="1"/>
  <c r="N339" i="1"/>
  <c r="P344" i="1"/>
  <c r="Q344" i="1"/>
  <c r="S309" i="1"/>
  <c r="S308" i="1" s="1"/>
  <c r="P308" i="1"/>
  <c r="O324" i="1"/>
  <c r="N324" i="1"/>
  <c r="S285" i="1"/>
  <c r="R285" i="1"/>
  <c r="Q285" i="1"/>
  <c r="P285" i="1"/>
  <c r="S215" i="1"/>
  <c r="F17" i="2"/>
  <c r="E17" i="2"/>
  <c r="P259" i="1" l="1"/>
  <c r="P343" i="1"/>
  <c r="Q343" i="1"/>
  <c r="G17" i="2"/>
  <c r="R193" i="1"/>
  <c r="P193" i="1"/>
  <c r="S193" i="1"/>
  <c r="H45" i="2"/>
  <c r="G45" i="2"/>
  <c r="F45" i="2"/>
  <c r="E45" i="2"/>
  <c r="D45" i="2"/>
  <c r="C45" i="2"/>
  <c r="Q215" i="1" l="1"/>
  <c r="R215" i="1"/>
  <c r="H31" i="2" l="1"/>
  <c r="G31" i="2"/>
  <c r="F31" i="2"/>
  <c r="E31" i="2"/>
  <c r="D31" i="2"/>
  <c r="C31" i="2"/>
  <c r="B31" i="2"/>
  <c r="H47" i="2"/>
  <c r="G47" i="2"/>
  <c r="F47" i="2"/>
  <c r="E47" i="2"/>
  <c r="D47" i="2"/>
  <c r="C47" i="2"/>
  <c r="H46" i="2"/>
  <c r="G46" i="2"/>
  <c r="F46" i="2"/>
  <c r="E46" i="2"/>
  <c r="D46" i="2"/>
  <c r="C46" i="2"/>
  <c r="H44" i="2"/>
  <c r="G44" i="2"/>
  <c r="F44" i="2"/>
  <c r="E44" i="2"/>
  <c r="D44" i="2"/>
  <c r="C44" i="2"/>
  <c r="H43" i="2"/>
  <c r="G43" i="2"/>
  <c r="F43" i="2"/>
  <c r="E43" i="2"/>
  <c r="D43" i="2"/>
  <c r="C43" i="2"/>
  <c r="H42" i="2"/>
  <c r="G42" i="2"/>
  <c r="F42" i="2"/>
  <c r="E42" i="2"/>
  <c r="D42" i="2"/>
  <c r="C42" i="2"/>
  <c r="H41" i="2"/>
  <c r="F41" i="2"/>
  <c r="E41" i="2"/>
  <c r="D41" i="2"/>
  <c r="C41" i="2"/>
  <c r="H40" i="2"/>
  <c r="E40" i="2"/>
  <c r="D40" i="2"/>
  <c r="C40" i="2"/>
  <c r="H39" i="2"/>
  <c r="G39" i="2"/>
  <c r="F39" i="2"/>
  <c r="E39" i="2"/>
  <c r="D39" i="2"/>
  <c r="C39" i="2"/>
  <c r="H38" i="2"/>
  <c r="G38" i="2"/>
  <c r="F38" i="2"/>
  <c r="E38" i="2"/>
  <c r="D38" i="2"/>
  <c r="C38" i="2"/>
  <c r="H20" i="2"/>
  <c r="E20" i="2"/>
  <c r="H19" i="2"/>
  <c r="G19" i="2"/>
  <c r="F19" i="2"/>
  <c r="E19" i="2"/>
  <c r="D19" i="2"/>
  <c r="C19" i="2"/>
  <c r="H18" i="2"/>
  <c r="G18" i="2"/>
  <c r="F18" i="2"/>
  <c r="E18" i="2"/>
  <c r="D18" i="2"/>
  <c r="C18" i="2"/>
  <c r="H16" i="2"/>
  <c r="G16" i="2"/>
  <c r="F16" i="2"/>
  <c r="E16" i="2"/>
  <c r="D16" i="2"/>
  <c r="C16" i="2"/>
  <c r="H15" i="2"/>
  <c r="E15" i="2"/>
  <c r="H14" i="2"/>
  <c r="G14" i="2"/>
  <c r="F14" i="2"/>
  <c r="E14" i="2"/>
  <c r="D14" i="2"/>
  <c r="C14" i="2"/>
  <c r="H30" i="2"/>
  <c r="G30" i="2"/>
  <c r="F30" i="2"/>
  <c r="E30" i="2"/>
  <c r="D30" i="2"/>
  <c r="C30" i="2"/>
  <c r="H29" i="2"/>
  <c r="G29" i="2"/>
  <c r="F29" i="2"/>
  <c r="E29" i="2"/>
  <c r="H28" i="2"/>
  <c r="G28" i="2"/>
  <c r="F28" i="2"/>
  <c r="E28" i="2"/>
  <c r="D28" i="2"/>
  <c r="C28" i="2"/>
  <c r="H27" i="2"/>
  <c r="G27" i="2"/>
  <c r="F27" i="2"/>
  <c r="H25" i="2"/>
  <c r="G25" i="2"/>
  <c r="F25" i="2"/>
  <c r="E25" i="2"/>
  <c r="D25" i="2"/>
  <c r="C25" i="2"/>
  <c r="H24" i="2"/>
  <c r="G24" i="2"/>
  <c r="F24" i="2"/>
  <c r="E24" i="2"/>
  <c r="D24" i="2"/>
  <c r="C24" i="2"/>
  <c r="H23" i="2"/>
  <c r="G23" i="2"/>
  <c r="F23" i="2"/>
  <c r="E23" i="2"/>
  <c r="D23" i="2"/>
  <c r="C23" i="2"/>
  <c r="H22" i="2"/>
  <c r="G22" i="2"/>
  <c r="F22" i="2"/>
  <c r="E22" i="2"/>
  <c r="Q309" i="1" l="1"/>
  <c r="Q308" i="1" s="1"/>
  <c r="G41" i="2"/>
  <c r="G15" i="2"/>
  <c r="F15" i="2"/>
  <c r="P329" i="1"/>
  <c r="E27" i="2" l="1"/>
  <c r="E8" i="2" s="1"/>
  <c r="F20" i="2"/>
  <c r="G20" i="2"/>
  <c r="F40" i="2"/>
  <c r="G40" i="2"/>
  <c r="D29" i="2"/>
  <c r="C29" i="2"/>
  <c r="D22" i="2"/>
  <c r="C22" i="2"/>
  <c r="C20" i="2" l="1"/>
  <c r="D20" i="2"/>
  <c r="C27" i="2"/>
  <c r="D27" i="2"/>
  <c r="D15" i="2"/>
  <c r="C15" i="2"/>
  <c r="C8" i="2" l="1"/>
  <c r="D8" i="2"/>
  <c r="F37" i="2" l="1"/>
  <c r="G37" i="2"/>
  <c r="E37" i="2"/>
  <c r="E48" i="2" s="1"/>
  <c r="H37" i="2"/>
  <c r="D37" i="2"/>
  <c r="D48" i="2" s="1"/>
  <c r="C37" i="2"/>
  <c r="C48" i="2" s="1"/>
  <c r="Q294" i="1" l="1"/>
  <c r="G8" i="2"/>
  <c r="G48" i="2" s="1"/>
  <c r="G50" i="2" s="1"/>
  <c r="G53" i="2" s="1"/>
  <c r="R294" i="1"/>
  <c r="Q193" i="1"/>
  <c r="E50" i="2"/>
  <c r="E53" i="2" s="1"/>
  <c r="S294" i="1" l="1"/>
  <c r="F8" i="2"/>
  <c r="F48" i="2" s="1"/>
  <c r="F50" i="2" s="1"/>
  <c r="F53" i="2" s="1"/>
  <c r="H8" i="2" l="1"/>
  <c r="H48" i="2" s="1"/>
  <c r="H50" i="2" s="1"/>
  <c r="H53" i="2" s="1"/>
  <c r="C50" i="2"/>
  <c r="C53" i="2" s="1"/>
  <c r="D50" i="2"/>
  <c r="D53" i="2" s="1"/>
  <c r="S349" i="1" l="1"/>
  <c r="S348" i="1" s="1"/>
  <c r="R349" i="1"/>
  <c r="R348" i="1" s="1"/>
  <c r="Q349" i="1"/>
  <c r="Q368" i="1" s="1"/>
  <c r="P349" i="1"/>
  <c r="P368" i="1" s="1"/>
  <c r="O349" i="1"/>
  <c r="N349" i="1"/>
  <c r="S344" i="1"/>
  <c r="S368" i="1" s="1"/>
  <c r="R344" i="1"/>
  <c r="R368" i="1" s="1"/>
  <c r="O344" i="1"/>
  <c r="N344" i="1"/>
  <c r="R259" i="1"/>
  <c r="Q259" i="1"/>
  <c r="S205" i="1"/>
  <c r="S204" i="1" s="1"/>
  <c r="R205" i="1"/>
  <c r="R204" i="1" s="1"/>
  <c r="Q205" i="1"/>
  <c r="Q204" i="1" s="1"/>
  <c r="P205" i="1"/>
  <c r="S190" i="1"/>
  <c r="S370" i="1" s="1"/>
  <c r="R190" i="1"/>
  <c r="R370" i="1" s="1"/>
  <c r="Q190" i="1"/>
  <c r="Q370" i="1" s="1"/>
  <c r="O190" i="1"/>
  <c r="N190" i="1"/>
  <c r="S174" i="1"/>
  <c r="S367" i="1" s="1"/>
  <c r="R174" i="1"/>
  <c r="R367" i="1" s="1"/>
  <c r="Q174" i="1"/>
  <c r="Q367" i="1" s="1"/>
  <c r="P204" i="1" l="1"/>
  <c r="P367" i="1"/>
  <c r="P348" i="1"/>
  <c r="Q348" i="1"/>
  <c r="S259" i="1"/>
  <c r="N348" i="1"/>
  <c r="O348" i="1"/>
  <c r="Q173" i="1"/>
  <c r="R173" i="1"/>
  <c r="P173" i="1"/>
  <c r="S173" i="1"/>
  <c r="S343" i="1"/>
  <c r="R343" i="1"/>
  <c r="N343" i="1"/>
  <c r="O343" i="1"/>
  <c r="R372" i="1" l="1"/>
  <c r="R374" i="1" s="1"/>
  <c r="R376" i="1" s="1"/>
  <c r="S372" i="1"/>
  <c r="S374" i="1" s="1"/>
  <c r="P372" i="1"/>
  <c r="P374" i="1" s="1"/>
  <c r="Q372" i="1"/>
  <c r="Q374" i="1" s="1"/>
  <c r="Q376" i="1" s="1"/>
</calcChain>
</file>

<file path=xl/comments1.xml><?xml version="1.0" encoding="utf-8"?>
<comments xmlns="http://schemas.openxmlformats.org/spreadsheetml/2006/main">
  <authors>
    <author>121</author>
  </authors>
  <commentList>
    <comment ref="K137" authorId="0">
      <text>
        <r>
          <rPr>
            <b/>
            <sz val="9"/>
            <color indexed="81"/>
            <rFont val="Tahoma"/>
            <charset val="1"/>
          </rPr>
          <t>121:</t>
        </r>
        <r>
          <rPr>
            <sz val="9"/>
            <color indexed="81"/>
            <rFont val="Tahoma"/>
            <charset val="1"/>
          </rPr>
          <t xml:space="preserve">
</t>
        </r>
      </text>
    </comment>
    <comment ref="K249" authorId="0">
      <text>
        <r>
          <rPr>
            <b/>
            <sz val="9"/>
            <color indexed="81"/>
            <rFont val="Tahoma"/>
            <family val="2"/>
            <charset val="204"/>
          </rPr>
          <t>121:</t>
        </r>
        <r>
          <rPr>
            <sz val="9"/>
            <color indexed="81"/>
            <rFont val="Tahoma"/>
            <family val="2"/>
            <charset val="204"/>
          </rPr>
          <t xml:space="preserve">
переработать
МКУ УО</t>
        </r>
      </text>
    </comment>
    <comment ref="K273"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 ref="K279"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
</t>
        </r>
      </text>
    </comment>
    <comment ref="K293"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List>
</comments>
</file>

<file path=xl/sharedStrings.xml><?xml version="1.0" encoding="utf-8"?>
<sst xmlns="http://schemas.openxmlformats.org/spreadsheetml/2006/main" count="1976" uniqueCount="682">
  <si>
    <t>Код расходного обязательства</t>
  </si>
  <si>
    <t>Содержание расходного обязательства</t>
  </si>
  <si>
    <t>Коды классификации расходов бюджетов</t>
  </si>
  <si>
    <t>Код ГРБС</t>
  </si>
  <si>
    <t>Р/ПР</t>
  </si>
  <si>
    <t>Нормативные правовые акты, договоры, соглашения РФ</t>
  </si>
  <si>
    <t>Наименование и реквизиты нормативного правового акта</t>
  </si>
  <si>
    <t>Номер статьи (подстатьи), пункта (подпункта)</t>
  </si>
  <si>
    <t>Дата вступления в силу и срок действия</t>
  </si>
  <si>
    <t>Нормативные правовые акты, договоры, соглашения субъекта РФ</t>
  </si>
  <si>
    <t>Нормативные правовые акты, договоры, соглашения муниципального образования</t>
  </si>
  <si>
    <t>план</t>
  </si>
  <si>
    <t>факт</t>
  </si>
  <si>
    <t>Отчетный финансовый год</t>
  </si>
  <si>
    <t>Текущий (очередной) финансовый год</t>
  </si>
  <si>
    <t>Плановый период</t>
  </si>
  <si>
    <t>Объем средств на исполнение расходного обязательства</t>
  </si>
  <si>
    <t>рублей</t>
  </si>
  <si>
    <t>0102,0103,0104,0113</t>
  </si>
  <si>
    <t>Федеральный закон от 06.10.2003 № 131-ФЗ "Об общих принципах организации местного самоуправления в Российской Федерации"</t>
  </si>
  <si>
    <t>01.01.2009 - не установ</t>
  </si>
  <si>
    <t>Федеральный закон от 02.03.2007 № 25-ФЗ "О муниципальной службе в Российской Федерации"</t>
  </si>
  <si>
    <t>01.06.2007 - не установ</t>
  </si>
  <si>
    <t>Закон Красноярского края от 24.04.2008 № 5-1565 "Об особенностях правового регулирования муниципальной службы в Красноярском крае"</t>
  </si>
  <si>
    <t>Ст.в целом</t>
  </si>
  <si>
    <t>01.07.2008 - не установ</t>
  </si>
  <si>
    <t xml:space="preserve">Постановление Совета администрации Красноярского края от 29.12.2007 № 512-п "О нормативах формирования расходов на оплату труда депутатов,выборных долдностных лиц местного самоуправления, осуществляющие свои полномочия на постоянной основе, лиц, замещающих иные муниципальные должности, и муниципальных служащих" </t>
  </si>
  <si>
    <t>01.01.2008 - не установ</t>
  </si>
  <si>
    <t>Устав от 27.01.1998 № 47-9Р "Устав города Канска"</t>
  </si>
  <si>
    <t>06.02.1998  - не установ</t>
  </si>
  <si>
    <t>Постановление администрации города Канска от 02.03.2017 г. №180 "Об утверждении Положения о порядке поощрения лиц, привлекаемых для выполнения отдельных полномочий по охране общественного порядка и профилактике правонарушений на  территории муниципального  образования город Канск"</t>
  </si>
  <si>
    <t>08.03.2017 - не установ</t>
  </si>
  <si>
    <t>Ст.34;Пункт 9 Ст.35;Пункт 15 Ст.53;Пункт 2</t>
  </si>
  <si>
    <t>0113</t>
  </si>
  <si>
    <t>Ст.17; пункт 1, п/пункт 3</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</si>
  <si>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</si>
  <si>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формирование и содержание муниципального архива </t>
  </si>
  <si>
    <t>ст. 16 п. 22</t>
  </si>
  <si>
    <t>Постановление администрации г. Канска Красноярского края от 24.02.2012 №227 "Об утверждении Административного регламента по предоставлению муниципальной услуги "Организация информационного обеспечения граждан, организаций и общественных объеденений на основе документов Архивного фонда РФ и других  архивных объектов".</t>
  </si>
  <si>
    <t>29.02.2012- не установ</t>
  </si>
  <si>
    <t>Федеральный закон от 24.07.2007 № 209-ФЗ "О развитии малого и среднего предпринимательства в Российской Федерации"</t>
  </si>
  <si>
    <t>ст.11</t>
  </si>
  <si>
    <t>ст.16, пункт 1, п/пункт 33</t>
  </si>
  <si>
    <t>ст.в целом</t>
  </si>
  <si>
    <t>10.04.2017 - не установ</t>
  </si>
  <si>
    <t xml:space="preserve">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 </t>
  </si>
  <si>
    <t>РГ-В</t>
  </si>
  <si>
    <t xml:space="preserve">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 </t>
  </si>
  <si>
    <t>РГ-А</t>
  </si>
  <si>
    <t>Федеральный закон от 22.10.2004 № 125-ФЗ "Об архивном деле в Российской Федерации"</t>
  </si>
  <si>
    <t>ст.4</t>
  </si>
  <si>
    <t>19.12.2006 - не установ</t>
  </si>
  <si>
    <t>Закон Красноярского края от 21.12.2010 № 11-5564 "О наделении органов местного самоуправления государственными полномочиями в области архивного дела"</t>
  </si>
  <si>
    <t>30.12.2010 - не установ</t>
  </si>
  <si>
    <t>Субвенции бюджетам муниципальных образований края на реализацию Закона края от 30 января 2014 года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</si>
  <si>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0104</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</si>
  <si>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</si>
  <si>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</si>
  <si>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19.11.2014 - не установ</t>
  </si>
  <si>
    <t>Субвенции бюджетам муниципальных образований края на реализацию Закона края от 26 декабря 2006 года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</si>
  <si>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</si>
  <si>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01.01.2007 - не установ</t>
  </si>
  <si>
    <t>Закон Красноярского края от 31.10.2002 № 4-608 "О системе профилактики безнадзорности и правонарушений несовершеннолетних"</t>
  </si>
  <si>
    <t>08.12.2002 - не установ</t>
  </si>
  <si>
    <t>Постановление администрации г. Канска Красноярского края  от 21.10.2010 № 1814 "Об утверждении Порядка расходования субвенции, направленной на осуществление государственных полномочий по созданию и обеспечению деятельности комиссии по делам несовершеннолетних и защите их прав"</t>
  </si>
  <si>
    <t>03.11.2010 - не установ</t>
  </si>
  <si>
    <t>Субвенции бюджетам муниципальных образований края на реализацию Закона края от 23 апреля 2009 года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</si>
  <si>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</si>
  <si>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</si>
  <si>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Закон Красноярского края от 23.04.2009 № 8-3168 "Об административных комиссиях в Красноярском крае"</t>
  </si>
  <si>
    <t>28.05.2009 - не установ</t>
  </si>
  <si>
    <t>Федеральный закон от 20.08.2004 № 113-ФЗ "О присяжных заседателях федеральных судов общей юрисдикции в Российской Федерации"</t>
  </si>
  <si>
    <t>0105</t>
  </si>
  <si>
    <t>03.09.2004 - не установ</t>
  </si>
  <si>
    <t>Постановление Правительства Красноярского края от 31.07.2009 № 391-п "О Порядке и сроках составления общего и запасного списков кандидатов в присяжные заседатели Красноярского края"</t>
  </si>
  <si>
    <t>18.08.2009 - не установ</t>
  </si>
  <si>
    <t>29.06.2016- не установ</t>
  </si>
  <si>
    <t>Постановление администрации г.Канска Красноярского края от 13.11.2014 № 1889 Об утверждении порядка расходования субвенции, направленной  на осуществление органами местного самоуправления переданных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</si>
  <si>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06.10.2003 - не установ</t>
  </si>
  <si>
    <t>Федеральный закон от 21.12.2001 № 178-ФЗ "О приватизации государственного и муниципального имущества"</t>
  </si>
  <si>
    <t xml:space="preserve">ст.3 </t>
  </si>
  <si>
    <t>ст.16, пункт 1, п/пункт 3</t>
  </si>
  <si>
    <t>28.04.2002 - не установ</t>
  </si>
  <si>
    <t>Федеральный закон от 21.07.2007 № 185-ФЗ "О Фонде содействия реформированию жилищно-коммунального хозяйства"</t>
  </si>
  <si>
    <t>ст.14</t>
  </si>
  <si>
    <t>07.08.2007 - не установ</t>
  </si>
  <si>
    <t>Постановление Правительства РФ от 13.10.1997 № 1301 "О государственном учете жилищного фонда в Российской Федерации"</t>
  </si>
  <si>
    <t>30.10.1997 - не установ</t>
  </si>
  <si>
    <t>Закон Красноярского края от 05.06.2008 № 5-1732 "О порядке безвозмездной передачи в муниципальную собственность имущества, находящегося в государственной собственности края, и безвозмездного приема имущества, находящегося в муниципальной собственности, в государственную собственность края"</t>
  </si>
  <si>
    <t>Закон Красноярского края от 26.05.2009 № 8-3290 "О порядке разграничения имущества между муниципальными образованиями края"</t>
  </si>
  <si>
    <t>20.06.2009 - не установ</t>
  </si>
  <si>
    <t>Постановление  администрации Красноярского  края от 06.04.2000 № 255-п "Об утверждении Положения по установлению ставок для проведения паспортизации и плановой технической инвентаризации жилых строений и жилых помещений"</t>
  </si>
  <si>
    <t>30.04.2000 - не установ</t>
  </si>
  <si>
    <t>22.02.2011 - не установ</t>
  </si>
  <si>
    <t>Решение Канского городского Совета депутатов от 15.12.2010 № 11-73 "О Положении о Муниципальном казенном учреждении "Комитет по управлению муниципальным имуществом города Канска"</t>
  </si>
  <si>
    <t>28.12.2010 - не установ</t>
  </si>
  <si>
    <t>Решение Канского городского Совета депутатов от 26.01.2001 г.№ 52-383 "О положении о городской казне"</t>
  </si>
  <si>
    <t>26.01.2001 - не установ</t>
  </si>
  <si>
    <t>0501</t>
  </si>
  <si>
    <t>ст.16, пункт 1, п/пункт 6</t>
  </si>
  <si>
    <t xml:space="preserve">утверждение генеральных планов ГО, правил землепользования и застройки, утверждение подготовленной на основе генеральных планов ГО документации по планировке территории, выдача разрешений на строительство (за исключением случаев, предусмотренных Градостр. кодексом РФ, иными ФЗ),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 ведение информационной системы обеспечения градостроительной деятельности, осуществляемой на территории ГО, резервирование земель и изъятие, в том числе путем выкупа, земельных участков в границах ГО для муниципальных нужд, осуществление муниципального земельного контроля в границах ГО, осуществление в случаях, предусмотренных Градостр. кодексом РФ, осмотров зданий, сооружений и выдача рекомендаций об устранении выявленных в ходе таких осмотров нарушений </t>
  </si>
  <si>
    <t>0113, 0412</t>
  </si>
  <si>
    <t>ст.16, пункт 1, п/пункт 26</t>
  </si>
  <si>
    <t>Закон Красноярского края от 04.12.2008 № 7-2542 "О регулировании земельных отношений в Красноярском крае"</t>
  </si>
  <si>
    <t>ст.7</t>
  </si>
  <si>
    <t>04.01.2009 - не установ</t>
  </si>
  <si>
    <t>Постановление администрации г.Канска Красноярского края от 21.10.2010 № 9-45 "О Правилах землепользования и застройки города Канска"</t>
  </si>
  <si>
    <t>10.11.2010 - не установ</t>
  </si>
  <si>
    <t>1004</t>
  </si>
  <si>
    <t>Закон Красноярского края от 24.12.2009 № 9-4225 "О наделении органов местного самоуправления отдельных муниципальных районов и городских округов края государственными полномочиями по обеспечению жилыми помещениями детей-сирот и детей, оставшихся без попечения родителей, а также лиц из их числа, не имеющих жилого помещения"</t>
  </si>
  <si>
    <t>01.01.2010 - не установ</t>
  </si>
  <si>
    <t>Закон Красноярского края от 02.11.2000 № 12-961 "О защите прав ребенка"</t>
  </si>
  <si>
    <t>ст.17</t>
  </si>
  <si>
    <t>09.12.2000 - не установ</t>
  </si>
  <si>
    <t>Финансовое управление администрации города Канска</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</si>
  <si>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 </t>
  </si>
  <si>
    <t>0106, 0111, 0113</t>
  </si>
  <si>
    <t>ст16, пункт 1, п/пункт 1</t>
  </si>
  <si>
    <t>01.01.2011 - не установ</t>
  </si>
  <si>
    <t xml:space="preserve">участие в предупреждении и ликвидации последствий чрезвычайных ситуаций в границах городского округа </t>
  </si>
  <si>
    <t>Федеральный закон от 21.12.1994 № 68-ФЗ "О защите населения и территорий от чрезвычайных ситуаций природного и техногенного характера"</t>
  </si>
  <si>
    <t>ст.11, пункт 2</t>
  </si>
  <si>
    <t>24.12.1994 - не установ</t>
  </si>
  <si>
    <t>Закон Красноярского края от 02.11.2001 № 16-1558 "О резервах материально-технических ресурсов для ликвидации чрезвычайных ситуаций на территории Красноярского края"</t>
  </si>
  <si>
    <t>03.12.2001 - не установ</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</si>
  <si>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</si>
  <si>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пункт 1, п/пункт "и"</t>
  </si>
  <si>
    <t>01.03.2000 - не установ</t>
  </si>
  <si>
    <t>Постановление администрации г. Канска Красноярского края от 20.11.2012 N 1770 (ред. от 06.11.2014) "Об утверждении Положения об автоматизированной системе централизованного оповещения гражданской обороны города Канска"</t>
  </si>
  <si>
    <t xml:space="preserve">обеспечение первичных мер пожарной безопасности в границах городского округа </t>
  </si>
  <si>
    <t>Федеральный закон от 21.12.1994 № 69-ФЗ "О пожарной безопасности"</t>
  </si>
  <si>
    <t>05.01.1995 - не установ</t>
  </si>
  <si>
    <t>ст.16, пункт 1, п/пункт 10</t>
  </si>
  <si>
    <t>ст.10;абз.3
ст.19
ст.31;абз.2</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</si>
  <si>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 </t>
  </si>
  <si>
    <t>0701,0702,0703,0707,0709</t>
  </si>
  <si>
    <t>ст.16, пункт 1, п/пункт 13</t>
  </si>
  <si>
    <t>Закон Красноярского края от 07.07.2009 № 8-3618  "Об обеспечении прав детей на отдых, оздоровление и занятость в Красноярском крае"</t>
  </si>
  <si>
    <t>31.07.2009 - не установ</t>
  </si>
  <si>
    <t>Закон Красноярского края от 26.06.2014 № 6-2519 "Об образовании в Красноярском крае"</t>
  </si>
  <si>
    <t>26.07.2014 - не установ</t>
  </si>
  <si>
    <t>01.04.2015 - не установ</t>
  </si>
  <si>
    <t>29.12.2010 - не установ</t>
  </si>
  <si>
    <t>0702</t>
  </si>
  <si>
    <t>Федеральный закон от 29.12.2012 № 273-ФЗ "Об образовании в Российской Федерации"</t>
  </si>
  <si>
    <t>ст.8, часть 1, пункт 3</t>
  </si>
  <si>
    <t>30.12.2012 - не установ</t>
  </si>
  <si>
    <t>Постановление администрации города Канска от 16.06.2016 №541 "Об утверждении порядка расходования субвенций на финансовое обеспечение государственных гарантий реализации прав граждан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расположенных на территории Красноярского края"</t>
  </si>
  <si>
    <t xml:space="preserve">Субвенции бюджетам муниципальных образований края на реализацию Закона края от 27 декабря 2005 года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и негосударственных образовательных учреждениях, реализующих основные общеобразовательные программы, без взимания платы" </t>
  </si>
  <si>
    <t>Закон Красноярского края от 27.12.2005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образовательных учреждениях, реализующих основные общеобразовательные программы, без взимания платы"</t>
  </si>
  <si>
    <t>cт.в целом</t>
  </si>
  <si>
    <t>13.01.2006 - не установ</t>
  </si>
  <si>
    <t>Постановление администрации г.Канска Красноярского края от 20.05.2010 № 803 "Об утверждении Порядка расходования субвенции на обеспечение питанием детей, обучающихся в муниципальных образовательных учреждениях, реализующих основные общеобразовательные программы, без взимания платы"</t>
  </si>
  <si>
    <t>09.06.2010 - не установ</t>
  </si>
  <si>
    <t>Субвенции бюджетам муниципальных образований края на реализацию Закона края от 27 декабря 2005 года № 17-4379 "О наделении органов местного самоуправления муниципальных районов и городских округов края государственными полномочиями поосуществлению присмотра и ухода за детьми-инвалидами, деьтми-сиротами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</si>
  <si>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Закон Красноярского края от 27.12.2005 № 17-4379 "О наделении органов местного самоуправления муниципальных районов и городских округов края государственными полномочиями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</si>
  <si>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01.01.2006 - не установ</t>
  </si>
  <si>
    <t>Постановление администрации г.Канска Красноярского края от 08.05.2014 № 671 "Об утверждении порядка расходования средств субвенции на осуществление государственных полномочий по осуществлению присмотра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и об отмене постановления администрации г. Канска от 15.06.2010 №940, от 02.04.2012 №469"</t>
  </si>
  <si>
    <t>14.05.2014 - не установ</t>
  </si>
  <si>
    <t>Субвенции бюджетам муниципальных образований края на реализацию Закона края от 29 марта 2007 года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</si>
  <si>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Закон Красноярского края от 29.03.2007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</si>
  <si>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25.04.2007 - не установ</t>
  </si>
  <si>
    <t>02.08.2017 - не установ</t>
  </si>
  <si>
    <t>0701</t>
  </si>
  <si>
    <t>Постановление администрации г. Канска Красноярского края от 17.10.2016 N 1045 "Об утверждении Порядка расходования средств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</si>
  <si>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19.10.2016 - не установ</t>
  </si>
  <si>
    <t>0709</t>
  </si>
  <si>
    <t>Закон Красноярского края от 20.12.2007 № 4-1089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несовершеннолетних"</t>
  </si>
  <si>
    <t>Постановление администрации города Канска от 13.05.2010 № 754 "Об утверждении порядка расходования субвенции направленной на осуществление государственных полномочий по организации и осуществлению деятельности по опеке и попечительству в отношении несовершеннолетних"</t>
  </si>
  <si>
    <t>19.05.2010 - не установ</t>
  </si>
  <si>
    <t>0505</t>
  </si>
  <si>
    <t>Постановление администрации города Канска от 31.12.10 № 2229 "Об утверждении Устава МУ "Служба заказчика"</t>
  </si>
  <si>
    <t>31.12.2010 не установ</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</si>
  <si>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</si>
  <si>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t>
  </si>
  <si>
    <t>ст.16, пункт 1, п/пункт 4
ст.16, пункт 1, п/пункт 5</t>
  </si>
  <si>
    <t>Федеральный закон от 30.12.2004 № 210-ФЗ "Об основах регулирования тарифов организаций коммунального комплекса"</t>
  </si>
  <si>
    <t>ст. 5</t>
  </si>
  <si>
    <t>Постановление  администрации Красноярского  края от 24.05.1999 № 286-п "О Концепции реформирования и модернизации жилищно-коммунального хозяйства Красноярского края"</t>
  </si>
  <si>
    <t>ст. в целом</t>
  </si>
  <si>
    <t>24.05.1999 - не установ</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</si>
  <si>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</si>
  <si>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0409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</si>
  <si>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</si>
  <si>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34
ст.6, пункт 9</t>
  </si>
  <si>
    <t>12.11.2007 - не установ</t>
  </si>
  <si>
    <t>Закон Красноярского края от 10.11.2011 № 13-6411 "О дорожном фонде Красноярского края"</t>
  </si>
  <si>
    <t>01.01.2012 - не установ</t>
  </si>
  <si>
    <t>Постановление администрации г.Канска Красноярского края от 31.01.2013 № 82 "Об утверждении Порядка содержания и ремонта автомобильных дорог общего пользования местного значения на территории города Канска"</t>
  </si>
  <si>
    <t>06.02.2013 - не установ</t>
  </si>
  <si>
    <t>Решение Канского городского Совета депутатов от 25.09.2013 г. №52-278 "О муниципальном дорожном фонде города Канска"</t>
  </si>
  <si>
    <t>01.01.2014 - не установ</t>
  </si>
  <si>
    <t>cт.16, пункт 1, п/пункт 6</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</si>
  <si>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t>
  </si>
  <si>
    <t>0408</t>
  </si>
  <si>
    <t>cт.16, пункт 1, п/пункт 7</t>
  </si>
  <si>
    <t xml:space="preserve">Постановление  администрации Красноярского  края от 24.09.2001 № 670-п "О государственном регулировании цен (тарифов) в крае" </t>
  </si>
  <si>
    <t>14.10.2001 - не установ</t>
  </si>
  <si>
    <t>Закон Красноярского края от 09.12.2010 № 11-5424 "О транспортном обслуживании населения в Красноярском крае"</t>
  </si>
  <si>
    <t>ст. 7</t>
  </si>
  <si>
    <t>08.01.2011 - не установ</t>
  </si>
  <si>
    <t>01.02.2017 - не установ</t>
  </si>
  <si>
    <t xml:space="preserve">создание условий для обеспечения жителей городского округа услугами связи, общественного питания, торговли и бытового обслуживания </t>
  </si>
  <si>
    <t xml:space="preserve">создание условий для массового отдыха жителей городского округа и организация обустройства мест массового отдыха населения </t>
  </si>
  <si>
    <t>ст.16, пункт 1, п/пункт 20</t>
  </si>
  <si>
    <t>Закон Красноярского края от 28.06.2007 № 2-190 "О культуре"</t>
  </si>
  <si>
    <t>31.07.2007 - не установ</t>
  </si>
  <si>
    <t>ст.10, пункт 1, п/пункт "б"
ст.22</t>
  </si>
  <si>
    <t>Постановление администрации города Канска  от 23.04.2012 № 620 "Об утверждении Положения о порядке предоставления и расходования средств на организацию и проведение акарицидных обработок мест массового отдыха населения"</t>
  </si>
  <si>
    <t>02.05.2012 - не установ</t>
  </si>
  <si>
    <t xml:space="preserve">организация ритуальных услуг и содержание мест захоронения </t>
  </si>
  <si>
    <t>0503</t>
  </si>
  <si>
    <t>ст.16, пункт 1, п/пункт 23</t>
  </si>
  <si>
    <t xml:space="preserve">Федеральный закон от 12.01.1996 № 8-ФЗ "О погребении и похоронном деле"  </t>
  </si>
  <si>
    <t>ст.9, пункт 3</t>
  </si>
  <si>
    <t>15.01.1996 - не установ</t>
  </si>
  <si>
    <t>Закон Красноярского края от 24.04.1997 № 13-487 "О семейных (родовых) захоронениях на территории Красноярского края"</t>
  </si>
  <si>
    <t>18.05.1997 - не установ</t>
  </si>
  <si>
    <t>Постановление администрации города Канска  от 11.03.2010 № 320 "Об утверждении Положения о порядке расходования средств городского бюджета, выделяемых на оплату работ по организации содержания мест захоронения на кладбищах г. Канска"</t>
  </si>
  <si>
    <t>14.04.2010 - не установ</t>
  </si>
  <si>
    <t>ст.16, пункт 1, п/пункт 24</t>
  </si>
  <si>
    <t>Федеральный закон от 24.06.1998 № 89-ФЗ "Об отходах производства и потребления"</t>
  </si>
  <si>
    <t>ст.8, пункт 1</t>
  </si>
  <si>
    <t>30.06.1998 - не установ</t>
  </si>
  <si>
    <t>Федеральный закон от 10.01.2002 № 7-ФЗ "Об охране окружающей среды"</t>
  </si>
  <si>
    <t>ст.7, пункт 1</t>
  </si>
  <si>
    <t>12.01.2002 - не установ</t>
  </si>
  <si>
    <t>Закон Красноярского края от 20.09.2013 № 5-1597 "Об экологической безопасности и охране окружающей среды в Красноярском крае"</t>
  </si>
  <si>
    <t>13.10.2013 - не установ</t>
  </si>
  <si>
    <t>Постановление администрации города Канска от 23.09.2011 № 1775 "Об утверждении Порядка расходования средств, выделенных на разработку проектной документации и строительство полигона твердых бытовых отходов города Канска"</t>
  </si>
  <si>
    <t>28.09.2011 - не установ</t>
  </si>
  <si>
    <t xml:space="preserve">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 </t>
  </si>
  <si>
    <t>ст.16, пункт 1, п/пункт 25</t>
  </si>
  <si>
    <t xml:space="preserve">Закон Красноярского края от 20.12.2012 № 3-959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временных мер поддержки населения в целях обеспечения доступности коммунальных услуг" </t>
  </si>
  <si>
    <t>01.01.2013 - не установ</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</si>
  <si>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</si>
  <si>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</si>
  <si>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1105</t>
  </si>
  <si>
    <t>28.11.2012 не установ</t>
  </si>
  <si>
    <t>0703</t>
  </si>
  <si>
    <t xml:space="preserve">организация и осуществление мероприятий по работе с детьми и молодежью в городском округе </t>
  </si>
  <si>
    <t>0707</t>
  </si>
  <si>
    <t>ст.16, пункт 1, п/пункт 34</t>
  </si>
  <si>
    <t>Закон Красноярского края от 08.12.2006 № 20-5445 "О государственной молодежной политике Красноярского края"</t>
  </si>
  <si>
    <t>ст. 8</t>
  </si>
  <si>
    <t>06.01.2008 - не установ</t>
  </si>
  <si>
    <t>Постановление администрации города Канска от 16.06.2010 № 945 "Об утверждении Порядка расходования субсидии на поддержку деятельности Муниципального учреждения "Многопрофильный молодежный центр" города Канска"</t>
  </si>
  <si>
    <t>23.06.2010 - не установ</t>
  </si>
  <si>
    <t xml:space="preserve">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 </t>
  </si>
  <si>
    <t>1101</t>
  </si>
  <si>
    <t>ст.16, пункт 1, п/пункт 19</t>
  </si>
  <si>
    <t>Федеральный закон от 04.12.2007 № 329-ФЗ "О физической культуре и спорте в Российской Федерации"</t>
  </si>
  <si>
    <t>ст. 9</t>
  </si>
  <si>
    <t>30.03.2008 - не установ</t>
  </si>
  <si>
    <t>0804</t>
  </si>
  <si>
    <t>Решение Канского городского Совета депутатов Красноярского края от 16.11.2012 №43-222 "О Положении об отделе культуры администрации города Канска"</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</si>
  <si>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</si>
  <si>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0801</t>
  </si>
  <si>
    <t>cт.16, пункт 1, п/пункт 16</t>
  </si>
  <si>
    <t>Постановление Правительства РФ от 26.06.1995 № 609 "Об утверждении Положения об основах хозяйственной деятельности и финансирования организаций культуры и искусства"</t>
  </si>
  <si>
    <t>21.07.1995 - не установ</t>
  </si>
  <si>
    <t>Федеральный закон от 29.12.1994 № 78-ФЗ "О библиотечном деле"</t>
  </si>
  <si>
    <t>02.01.1995 - не установ</t>
  </si>
  <si>
    <t xml:space="preserve">ст.10 </t>
  </si>
  <si>
    <t>Закон Красноярского края от 17.05.1999 № 6-400 "О библиотечном деле в Красноярском крае"</t>
  </si>
  <si>
    <t>27.06.1999 - не установ</t>
  </si>
  <si>
    <t>22.06.2016 - не установ</t>
  </si>
  <si>
    <t>ст.16, пункт 1, п/пункт 17</t>
  </si>
  <si>
    <t xml:space="preserve">Закон РФ от 09.10.1992 № 3612-1 "Основы законодательства Российской Федерации о культуре" </t>
  </si>
  <si>
    <t>ст. 40</t>
  </si>
  <si>
    <t>17.11.1992 - не установ</t>
  </si>
  <si>
    <t>ст. 22</t>
  </si>
  <si>
    <t>Постановление администрации города Канска от 07.06.2016 № 509 "Об утверждении Административного регламента по предоставлению муниципальной услуги "Запись на обзорные, тематические и интерактивные экскурсии".</t>
  </si>
  <si>
    <t xml:space="preserve">Постановление администрации города Канска 512 от 07.06.2016 г. Об утверждении Административного регламента по предоставлению муниципальной услуги "Предоставление информации о времени и месте культурно-досуговых мероприятий, анонсы данных мероприятий в электронном виде" </t>
  </si>
  <si>
    <t>Постановление администрации г. Канска Красноярского края от 07.06.2016 №515 "Об утверждении Административного регламента по предоставлению муниципальной услуги "Предоставление информации о проведении ярмарок, выставок народного творчества, ремесел на территории муниципального образования"</t>
  </si>
  <si>
    <t>Федеральный закон от 13.03.2006 №38-ФЗ "О рекламе"</t>
  </si>
  <si>
    <t>ст. 19</t>
  </si>
  <si>
    <t>15.03.2006- не установ</t>
  </si>
  <si>
    <t>Решение Канского городского Совета депутатов Красноярского края от 27.01.2011 № 14-85 "О правилах установки и эксплуатации рекламных конструкций на территории города Канска"</t>
  </si>
  <si>
    <t>02.02.2011 - не установ</t>
  </si>
  <si>
    <t>ст. 11</t>
  </si>
  <si>
    <t>0103, 0113</t>
  </si>
  <si>
    <t>0106</t>
  </si>
  <si>
    <t>ст.34, пункт 9  ст.53, пункт 2</t>
  </si>
  <si>
    <t>ст.17; пункт 1, п/пункт 3</t>
  </si>
  <si>
    <t>ст.16; пункт 1, п/пункт 6</t>
  </si>
  <si>
    <t>1006</t>
  </si>
  <si>
    <t>Дополнительные гарантии муниципальным служащим в виде ежемесячных доплат к трудовой пенсии, пенсии за выслугу лет</t>
  </si>
  <si>
    <t>1001</t>
  </si>
  <si>
    <t>ст.20, пункт 5</t>
  </si>
  <si>
    <t>Решение Канского городского Совета депутатов Красноярского края от 02.07.2008 № 47-461 "О Порядке предоставления муниципальному служащему права на пенсию за выслугу лет за счет средств бюджета муниципального образования город Канск"</t>
  </si>
  <si>
    <t>ИТОГО</t>
  </si>
  <si>
    <t>27.01.2016- не установ</t>
  </si>
  <si>
    <t xml:space="preserve">Постановление администрации г. Канска Красноярского края от 16.02.2012 N 198 (ред. от 21.06.2016) "Об утверждении Административного регламента предоставления муниципальной услуги "Предоставление информации о проводимых на территории города спортивных и оздоровительных мероприятиях и прием заявок на участие в этих мероприятиях" </t>
  </si>
  <si>
    <t>22.02.2012 - не установ</t>
  </si>
  <si>
    <t>Постановление администрации г. Канска Красноярского края от 07.06.2016 N 511 "Об утверждении Административного регламента по предоставлению муниципальной услуги "Предоставление информации об организации дополнительного образования детей в сфере культуры"</t>
  </si>
  <si>
    <t>22.06.2016 не установ</t>
  </si>
  <si>
    <t>Устав от 17.07.2017 № 613 "Устав муниципального казенного учреждения "Межведомственный центр обслуживания"</t>
  </si>
  <si>
    <t>17.07.2017- не установ</t>
  </si>
  <si>
    <t>19.04.2017- не установ</t>
  </si>
  <si>
    <t xml:space="preserve">Устав МБУ "ММЦ" от 19.04.2017 №361 </t>
  </si>
  <si>
    <t>Отчетный период 2016 год</t>
  </si>
  <si>
    <t>24-118 от 18.12.2017</t>
  </si>
  <si>
    <t>Итого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</si>
  <si>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</si>
  <si>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на формирование и содержание архивных фондов субъекта Российской Федерации</t>
  </si>
  <si>
    <t>по составлению списков кандидатов в присяжные заседатели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</si>
  <si>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</si>
  <si>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и осуществление деятельности по опеке и попечительству</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</si>
  <si>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</si>
  <si>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</si>
  <si>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владение, пользование и распоряжение имуществом, находящимся в муниципальной собственности городского округа</t>
  </si>
  <si>
    <t>создание условий для организации досуга и обеспечения жителей городского округа услугами организаций культуры</t>
  </si>
  <si>
    <t>организация ритуальных услуг и содержание мест захоронения</t>
  </si>
  <si>
    <t xml:space="preserve">организация сбора, вывоза, утилизации и переработки бытовых и промышленных отходов  </t>
  </si>
  <si>
    <t xml:space="preserve">утверждение схемы размещения рекламных конструкций, выдача размещений на установку и эксплуатацию рекламных конструкций на территории городского округа </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</si>
  <si>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</si>
  <si>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расходы на обслуживание муниципального долга</t>
  </si>
  <si>
    <t>1301</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</si>
  <si>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</si>
  <si>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определенными органами государственной власти субъектов РФ.</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</si>
  <si>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 - 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презда на общественном транспорте, иных социальных пособий, а также для возмещения расходов муниципальных образований в связи с представлением законами субъекта РФ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</si>
  <si>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РФ,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РФ</t>
  </si>
  <si>
    <t>сессия</t>
  </si>
  <si>
    <t>24.10.2017 - не установ.</t>
  </si>
  <si>
    <t xml:space="preserve"> 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</si>
  <si>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ст.66</t>
  </si>
  <si>
    <t>Решение Канского городского Совета депутатов от 25.11.2010 № 10-59 "О положение о Финансовом управлении администрации города Канска"</t>
  </si>
  <si>
    <t>Постановление администрации г. Канска Красноярского края от 31.10.2012 №1685 "О создании муниципального казенного учреждения "Централизованная бухгалтерия по ведению учета в сфере образования".</t>
  </si>
  <si>
    <t>31.10.2012 - не утанов</t>
  </si>
  <si>
    <t>Постановление администрации города Канска от 21.05.2018 г. №462 "Об утверждении Порядка расходования средств субвенции, направленной на осуществление органами местного самоуправления отдельных государственных полномочий в области архивного дела"</t>
  </si>
  <si>
    <t>Постановление администрации города Канска от 21.05.2018 №461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созданию и обеспечению деятельности административных комиссий"</t>
  </si>
  <si>
    <t>23.05.2018 не установ</t>
  </si>
  <si>
    <t>Постановление администрации г. Канска Красноярского края от 28.06.2018 №589 "Об утверждении Порядка расходования средств субвенции, направленной на осуществление государственных полномочий по составлению списков кандидатов в присяжные заседатели"</t>
  </si>
  <si>
    <t>04.07.2018 не установ</t>
  </si>
  <si>
    <t>Решение Канского городского Совета депутатов Красноярского края от 16.02.2011 № 15-91 "О Положении о порядке управления и распоряжения имуществом, находящимся в муниципальной собственности города Канска"</t>
  </si>
  <si>
    <t>Постановление администрации города Канска Красноярского края от 13.06.2018 г. № 543 "Об утверждении положения об обеспечении первичных мер пожарной безопасности в границах города Канска"</t>
  </si>
  <si>
    <t>20.06.2018 - не установ</t>
  </si>
  <si>
    <t>Постановление администрации города Канска Красноярского края от 28.02.2018 г. №172 "Об утверждении порядка расходования средств субвенции на оказание услуг по отлову и содержанию безнадзорных животных".</t>
  </si>
  <si>
    <t>07.03.2018 - не установ</t>
  </si>
  <si>
    <t>15.03.2017 - не установ</t>
  </si>
  <si>
    <t>Постановление администрация города Канска от 26.05.2016 г. №461 "Об организации питания детей, обучающихся в общеобразовательных организациях города Канска, без взимания платы".</t>
  </si>
  <si>
    <t>01.06.2016 - не установ</t>
  </si>
  <si>
    <t>0502,0505</t>
  </si>
  <si>
    <t>24.04.2019 - не установ.</t>
  </si>
  <si>
    <t>Постановление администрации города Канска от 19.04.2019 г. № 332 "Об утверждении Порядка расходования субвенции, направленной на осуществление государственных полномочий по организации и обеспечению отдыха и оздоровления детей."</t>
  </si>
  <si>
    <t>24.04.2019 - не установ</t>
  </si>
  <si>
    <t>Постановление администрации города Канска от 07.05.2019 г. №396 "Об утверждении Порядка расходования субсидии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</si>
  <si>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15.05.2019 - не установ</t>
  </si>
  <si>
    <t>0605</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</si>
  <si>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</si>
  <si>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ст.16, пункт 1, п/пункт 37</t>
  </si>
  <si>
    <t>Закон края от 11.07.2019 года №7-2988 "О наделении органов местного самоуправления муниципальных районов и городских округов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t>
  </si>
  <si>
    <t>02.09.2008-не установ</t>
  </si>
  <si>
    <t>Решение Канского городского Совета депутатов №43-428 от 26.03.2008 г. "О Положении по управлению муниципальным долгом города Канска"</t>
  </si>
  <si>
    <t>02.04.2008 - не установ</t>
  </si>
  <si>
    <t>09.07.2008- не установ</t>
  </si>
  <si>
    <t>Постановление администрации города Канска от 29.10.2019 №1026 "О возложении полномочий по назначению, перерасчету и выплате пенсии за выслугу лет лицам, замещавшим должности муниципальной службы в городе Канске"</t>
  </si>
  <si>
    <t>Постановление администрации г. Канска Красноярского края от 25.11.2019 г. №1124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организации и осуществлению деятельности по опеке и попечительству в отношении совершеннолетних граждан, а также в сфере патронажа".</t>
  </si>
  <si>
    <t>27.12.2017- не установ</t>
  </si>
  <si>
    <t>0412,0603</t>
  </si>
  <si>
    <t>27.11.2019 -не установ</t>
  </si>
  <si>
    <t>27.05.2020 -не установ.</t>
  </si>
  <si>
    <r>
      <rPr>
        <sz val="11"/>
        <rFont val="Times New Roman"/>
        <family val="1"/>
        <charset val="204"/>
      </rPr>
      <t>09.09.2020 -</t>
    </r>
    <r>
      <rPr>
        <sz val="11"/>
        <color theme="1"/>
        <rFont val="Times New Roman"/>
        <family val="1"/>
        <charset val="204"/>
      </rPr>
      <t xml:space="preserve"> не установ.</t>
    </r>
  </si>
  <si>
    <t>14.10.2020 - не установ.</t>
  </si>
  <si>
    <t>21.10.2020 - не установ.</t>
  </si>
  <si>
    <t>Субвенции бюджетам муниципальных образований для реализации отдельных государственных полномочий по осуществлению мониторинга состояния и развития лесной промышленности в рамках подпрограммы "Обеспечение реализации государственной программы и прочие мероприятия" государственной программы Красноярского края "Развитие лесного хозяйства"</t>
  </si>
  <si>
    <t>Постановление Правительства Красноярского края от 18.09.2020 №628-п "Об утверждении Порядка предоставления и распределения субсидий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</si>
  <si>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21.09.2020 - не установ</t>
  </si>
  <si>
    <t>Постановление Администрации города Канска от 27.10.2020 № 978 "Об утверждении Порядка расходования субсидии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</si>
  <si>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28.10.2020 - не установ.</t>
  </si>
  <si>
    <t xml:space="preserve">Решение Канского городского Совета депутатов Красноярского края от 28.08.2017 № 21-97 "О Правилах благоустройства территории муниципального образования город Канск" </t>
  </si>
  <si>
    <t>06.09.2017 - не установ.</t>
  </si>
  <si>
    <t>01.01.2021 - не установ.</t>
  </si>
  <si>
    <t>Постановление администрации города Канска Красноярского края от 16.10.2020 г. № 937 "О лимитах потребления электрической энергии, тепловой энергии и воды".</t>
  </si>
  <si>
    <t>Постановление администрации города Канска от 30.12.2020 г. №1207 "Об утверждении порядка предоставления грантов в форме субсидии частным образовательным организациям, организациям, осуществляющим обучение, индивидуальным предпринимателям, государственным образовательным организациям, муниципальным образовательным организациям, в отношении которых Управлением образования администрации города Канска не осуществляются функции и полномочия учредителя, включенными в реестр поставщиков образовательных услуг в рамках системы персонифицированного финансирования, в связи с оказанием услуг по реализации дополнительных общеобразовательных программ в рамках системы персонифицированного финансирования"</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</si>
  <si>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окзание муниципальных услуг (выполнение работ)"</t>
  </si>
  <si>
    <t>30.12.2020 - не установ</t>
  </si>
  <si>
    <t xml:space="preserve">Постановление администрации города Канска от 25.02.2020 № 163 "Об организации трудового воспитания несовершеннолетних граждан" </t>
  </si>
  <si>
    <t>04.03.2020 - не установ</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</si>
  <si>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t>
  </si>
  <si>
    <t>13.12.2017 -  не установ</t>
  </si>
  <si>
    <t>Постановление администрации города Канска от 21.06.2018 №554 "Об определении форм участия граждан в обеспечении первичных мер пожарной безопасности, в том числе в деятельности добровольной пожарной охраны на территории города Канска"</t>
  </si>
  <si>
    <t>11.07.2018- не установ</t>
  </si>
  <si>
    <t>Постановление администрации город Канска Красноярского кра от 20.09.2011 №1708 "Об участии населения в обеспечении дорожного движения и охране общественного порядка на территории муниципального образования город Канск"</t>
  </si>
  <si>
    <t>05.10.2011 - не установ</t>
  </si>
  <si>
    <t>31.05.2019 - не установ</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</si>
  <si>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t>
  </si>
  <si>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r>
    <r>
      <rPr>
        <sz val="11"/>
        <color rgb="FFFF0000"/>
        <rFont val="Times New Roman"/>
        <family val="1"/>
        <charset val="204"/>
      </rPr>
      <t xml:space="preserve"> (в части дошкольного образования в  муниципальных дошкольных образовательных организациях и муниципальных общеобразовательных организациях)</t>
    </r>
  </si>
  <si>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</si>
  <si>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</si>
  <si>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 0412</t>
  </si>
  <si>
    <t xml:space="preserve"> 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</si>
  <si>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</si>
  <si>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города Канска от 22.10.2021 №895 "Об утверждении Порядка расходования субвенции на реализацию отдельных государственных полномочий по осуществлению мониторинга состояния и развития лесной промышленности"</t>
  </si>
  <si>
    <t>Постановление администрации города Канска от 13.10.2021 №864 "Об утверждении порядка расходования средств субсидии из краевого бюджета на поддержку физкультурно-спортивных клубов по месту жительства"</t>
  </si>
  <si>
    <t>20.10.2021 - не установ.</t>
  </si>
  <si>
    <t>Постановление администрации города Канска от 11.10.2021 №844 "Об утверждении порядка расходования средств субсидии из краевого бюджета на обеспечение муниципальных организаций, осуществляющих спортивную подготовку, в соответствии с требованием федеральных стандартов спортивной подготовки".</t>
  </si>
  <si>
    <t>13.10.2021 - не установ.</t>
  </si>
  <si>
    <t>Постановления администрации города Канска от 11.10.2021 №843 "Об утверждении порядка расходования средств субсидии из краевого бюджета на развитие детско-юнешского спорта"</t>
  </si>
  <si>
    <t>27.10.2021 - не установ.</t>
  </si>
  <si>
    <t>Постановление администрации города Канска от 25.02.2021 № 128 "Об утверждении порядка определения объема и условия предоставления из бюджета города Канска муниципальным бюджетным учреждениям физической культуры, спорта и молодежной политики субсидии на иные цели</t>
  </si>
  <si>
    <t>03.03.2021 - не установ.</t>
  </si>
  <si>
    <t>Постановление администрации города Канска от 10.12.2021 г. №1049 "Об осуществлении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законадательством статус детей-сирот, детей, оставшихся без попечения родителей, лиц из числа детей-сирот и детей, оставшихся без попечения родителей"</t>
  </si>
  <si>
    <t>23.07.2021- не установ.</t>
  </si>
  <si>
    <t>10.12.2021 не установ.</t>
  </si>
  <si>
    <t>Постановление администрации города Канска от 16.12.2021 г. №1136 "Об утверждении Порядка расходования средств субсидии на государственную поддержку отрасли культуры (модернизация библиотек в части комплектования книжных фондов).</t>
  </si>
  <si>
    <t>22.12.2021-не установ</t>
  </si>
  <si>
    <t>02.02.2022- не установ</t>
  </si>
  <si>
    <t>Постановление администрации города Канска от 21.01.2022 №39 "Об утверждении Порядка расходования средств субсидии, предоставяемых городу Канску Красноярского врая в целях софинансирования мероприятий по поддержке и развитию малого и среднего предпринимательства</t>
  </si>
  <si>
    <t>21.01.2022-не установ</t>
  </si>
  <si>
    <t>Постановление администрации города Канска от 17.02.2022 №117 "Об организации функционирования единой дежурно-диспетчерской службы города Канска Красноярского края, признания утратившим силу постонавления администрации города Канска от 16.02.2012 №197"</t>
  </si>
  <si>
    <t>17.02.2022 не установ.</t>
  </si>
  <si>
    <t>Постановление администрации города Канска от 22.02.2022 г. №142 "Об утверждении Порядка предоставления субсидий субъектам малого и среднего предпринимательства и самозанятым гражданам на возмещение затрат при осуществлении предпринимательской деятельности".</t>
  </si>
  <si>
    <t>Постановление администрации города Канска от 21.03.2022 №239 "Об утверждении порядка расходования 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</si>
  <si>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23.03.2022 - не установ.</t>
  </si>
  <si>
    <t>Руководитель Финансового управления администрации города Канска</t>
  </si>
  <si>
    <t>Н.А. Тихомирова</t>
  </si>
  <si>
    <t>Постановление администрации города Канска Красноярского края от 16.02.2015 г. №205 "О создании Муниципального казенного учреждения "Централизованная бухгалтерия"</t>
  </si>
  <si>
    <t>06.11.2019 - не установ</t>
  </si>
  <si>
    <t>Постановление администрации г. Канска от 03.12.2021 г. № 1009 "Об утверждении положения о порядке предоставления субсидии в целях возмещения недополученных доходов, возникающих в связи с применением предельного индекса при оказании коммунальных услуг"</t>
  </si>
  <si>
    <t>08.12.2021 - не устан.</t>
  </si>
  <si>
    <t>Постановление администрации города Канска от 08.06.2021 г. № 500 "Об утверждении административного регламента предоставления муниципальной услуги "Предоставления доступа к оцифрованным изданиям, хранящимся в Муниципальном бюджетном учреждений культуры "Централизованная библиотечная система г. Канска" с учетом соблюдения требований законодательства РФ об авторских и смешаных правах"</t>
  </si>
  <si>
    <t>09.06.2021 - не установ</t>
  </si>
  <si>
    <t>Постановление администрации города Канска от 08.06.2021 г. №501 "Об утверждении административного регламента предоставления муниципальной услуги "Предосталвения доступа к справочно-поисковому аппарату библиотек, базам данных муниципального бюджетного учреждения культуры "Централизованная библиотечная система г. Канска"</t>
  </si>
  <si>
    <t>Решение Канского городского Совета депутатов от 10.03.2021 г. №5-37 "О положении об управлении градостроительства администрации города Канска"</t>
  </si>
  <si>
    <t>01.06.2021 - не установ</t>
  </si>
  <si>
    <t>Решение Канского городского Совета депутатов от 10.03.2021 г. № 5-37 "О положении об управлении градостроительства администрации города Канска"</t>
  </si>
  <si>
    <t>23.02.2022 -не установ</t>
  </si>
  <si>
    <t>18.02.2015 не установ</t>
  </si>
  <si>
    <t>28.01.2022 - 31.12.2024</t>
  </si>
  <si>
    <t>содействие развитию малого и среднего предпринимательства</t>
  </si>
  <si>
    <t xml:space="preserve">материально-техническое и финансовое обеспечение деятельности органов местного самоуправления </t>
  </si>
  <si>
    <t>по составлению (изменению) списков кандидатов в присяжные заседатели</t>
  </si>
  <si>
    <t>за счет субвенций, предоставленных из бюджета субъекта Российской Федерации, всего</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</si>
  <si>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t>
  </si>
  <si>
    <t>материально-техническое и финансовое обеспечение деятельности органов местного самоуправления</t>
  </si>
  <si>
    <t>обслуживание долговых обязательств в части процентов, пеней и штрафных санкций по бюджетным кредитам, полученным из региональных бюджетов</t>
  </si>
  <si>
    <t>предоставление доплат за выслугу лет к трудовой пенсии муниципальным служащим за счет средств местного бюджета</t>
  </si>
  <si>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t>
    </r>
    <r>
      <rPr>
        <sz val="11"/>
        <color rgb="FFFF0000"/>
        <rFont val="Times New Roman"/>
        <family val="1"/>
        <charset val="204"/>
      </rPr>
      <t>бесплатным горячим питанием</t>
    </r>
    <r>
      <rPr>
        <sz val="11"/>
        <color theme="1"/>
        <rFont val="Times New Roman"/>
        <family val="1"/>
        <charset val="204"/>
      </rPr>
      <t xml:space="preserve">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</si>
  <si>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РФ</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</si>
  <si>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отходоворганизация сбора, вывоза, утилизации и переработки бытовых и промышленных отходов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</si>
  <si>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</si>
  <si>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Материально-техническое и финансовое обеспечение деятельности органов местного самоуправления</t>
  </si>
  <si>
    <t>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</si>
  <si>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материально-техническоеи финансовое обеспечение деятельности органов местного самоуправления</t>
  </si>
  <si>
    <t xml:space="preserve">материально-техническоеи финансовое обеспечение деятельности органов местного самоуправления  </t>
  </si>
  <si>
    <t xml:space="preserve">материально-техническоеи финансовое обеспечение деятельности органов местного самоуправления   </t>
  </si>
  <si>
    <t>за счет субвенций, предоставленных из бюджета субъекта Российской Федерации</t>
  </si>
  <si>
    <t>Постановление администрации города Канска от 23.12.2021 №1189 "Об утверждении Порядка расходования иного межбюджетного трансферта, предоставленного бюджету города Канска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Красноярского края"</t>
  </si>
  <si>
    <t>Постановление администрации города Канска от 24.12.2021 №1195 "Об утверждении Порядка осуществления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</si>
  <si>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29.12.2021 - не установ</t>
  </si>
  <si>
    <t>Постановление администрации города Канска 894 от 08.08.2022 г. "Об утверждении Порядка расходования средств субсидии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</si>
  <si>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10.08.2022 - не установ</t>
  </si>
  <si>
    <t>1101, 1103</t>
  </si>
  <si>
    <t>Постановление администрации города Канска от 20.10.2022 №1192 "Об утверждении Порядка расходования субсидии на увеличение охвата детей, обучающихся по дополнительным общеразвивающим программам"</t>
  </si>
  <si>
    <t>26.10.2022 - не установ.</t>
  </si>
  <si>
    <t>29.12.2021 - не установ.</t>
  </si>
  <si>
    <t>28.12.2022 - не установ.</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</si>
  <si>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</si>
  <si>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0107</t>
  </si>
  <si>
    <t>ст.17,  пункт 1, п/пункт 5</t>
  </si>
  <si>
    <t>Закон Красноярского края от 02.10.2003 № 8-1411  "О выборах в органы местного самоуправления в Красноярском крае"</t>
  </si>
  <si>
    <t>ст.5, пункт 1
ст.43, пункт 1</t>
  </si>
  <si>
    <t>08.11.2003 - не установ</t>
  </si>
  <si>
    <t>Федеральный закон от 12.06.2002 № 67-ФЗ "Об основных гарантиях избирательных прав и права на участие в референдуме граждан Российской Федерации"</t>
  </si>
  <si>
    <t>ст.57, пункт 1</t>
  </si>
  <si>
    <t>26.06.2002 - не установ</t>
  </si>
  <si>
    <t>Постановление администрации города Канска от 08.12.2017 №1116 "Об утверждении положения об условиях и порядке предоставления субсидии социально ориентированной некоммерческой организации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</si>
  <si>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03.11.2022 г. №1255 "Об утверждении порядка использования бюджетных ассигнований резервного фонда администрации города Канска"</t>
  </si>
  <si>
    <t>09.11.2022 - не установ</t>
  </si>
  <si>
    <t>Постановление администрации города Канска от 11.01.2023 № 03 "О муниципальном звене территориальной подсистемы единой государственной системы предупреждения и ликвидации чрезвычайных ситуаций города Канска Красноярского края, признании утратившим силу постановления администрации города Канска от 19.08.2015 г. №1308"</t>
  </si>
  <si>
    <t>11.01.2023 - не установ</t>
  </si>
  <si>
    <t>Соглашение о предоставлении иного межбюджетного трансферта, имеющего целевое назначение, из бюджета субъекта РФ местному бюджету от 28.01.2022 № 04720000-1-2020-009</t>
  </si>
  <si>
    <t>Постановление администрации города Канска от 04.05.2023 г. №515 "Об утверждении Порядка предоставления грантовой поддержки субъектам малого и среднего предпринимательства на начало ведения предпринимательской деятельности"</t>
  </si>
  <si>
    <t>10.05.2023 - не установ</t>
  </si>
  <si>
    <t>Постановление администрации города Канска от 07.11.2023 №1325 "Об утверждении порядка по обеспечению отдельных категорий граждан автономными дымовыми пожарными извещателями на территории муниципального образования город Канск"</t>
  </si>
  <si>
    <t>08.11.2023 не установ.</t>
  </si>
  <si>
    <t>поддержка деятельности некоммерческих организаций, за исключением социально ориентированных организаций</t>
  </si>
  <si>
    <t>0310</t>
  </si>
  <si>
    <t>Постановление администрации города Канска от 13.02.2024 №134 "Об утверждении Порядка расходования средств иных межбюджетных трансфертов из краевого бюджета на осуществление расходов, направленных на реализацию мероприятий по поддержке местных инициатив, и представления отчетности об их использовании"</t>
  </si>
  <si>
    <t>14.02.2024 - не установ.</t>
  </si>
  <si>
    <t xml:space="preserve">Постановление администрации г. Канска Красноярского края от 18.03.2024 N 339
"Об утверждении Порядка расходования субсидии бюджетам муниципальных образований Красноярского края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t>
  </si>
  <si>
    <t>20.03.2024 - не установ.</t>
  </si>
  <si>
    <t xml:space="preserve">Постановление администрации г. Канска Красноярского края от 18.03.2024 N 340
"Об утверждении Порядка расходования субсидии бюджетам муниципальных образований Красноярского края на приведение зданий и сооружений общеобразовательных организаций в соответствие с требованиями законодательства"
</t>
  </si>
  <si>
    <t>Постановление администрации города Канска от 10.04.2024 г. №540 "Об утверждении Порядка расходования субсидий на создание условий для оснащения (обновления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аддаптированным основным общеобразовательным программам"</t>
  </si>
  <si>
    <t>Постановление администрации города Канска от 10.04.2024 №541 "Об утверждении Порядка расходования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</si>
  <si>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09.02.2024 - 31.12.2024</t>
  </si>
  <si>
    <t>Соглашение  о предоставлении субсидии бюджету города Канска Красноярского края из краевого бюджета на реализацию муниципальной программы развития субъектов малого и среднего предпринимательства от 09.02.2024 №08-1/2024</t>
  </si>
  <si>
    <t>Осуществление отдельных государственных полномочий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</si>
  <si>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Закон красноярского края от 08.07.2021 №11-5284 "О наделении органов местного самоуправления муниципальных районов, муниципальных округов и городских округов края отдельными государственными полномочиями по обеспечению предоставления мер социальной поддержки гражданам, достигших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</si>
  <si>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Федеральный закон от 21.12.2021 г. № 414-ФЗ "Об общих принципах организации публичной власти субъектов Российской Федерации"</t>
  </si>
  <si>
    <t>ст.44</t>
  </si>
  <si>
    <t>ст.44, п.86</t>
  </si>
  <si>
    <t>21.12.2021 - не установ</t>
  </si>
  <si>
    <t>Закон Красноярского края от 08.07.2021 №11-5410 "О наделении органов местного самоуправления муниципальных районов и городских округов края отдельными государственными полномочиями по осуществлению мониторинга состояния и развитие лесной промышленности"</t>
  </si>
  <si>
    <t>27.07.2021 - не установ</t>
  </si>
  <si>
    <t>ст.44, п.55</t>
  </si>
  <si>
    <t>ст.44, п.56</t>
  </si>
  <si>
    <t>ст.44, п.34</t>
  </si>
  <si>
    <t>ст.44, п.50</t>
  </si>
  <si>
    <t>ст.44, п.29</t>
  </si>
  <si>
    <t>ст.44, п.27</t>
  </si>
  <si>
    <t xml:space="preserve">ст.16, пункт 1, п/пункт 1
</t>
  </si>
  <si>
    <t>ст.44, п.143</t>
  </si>
  <si>
    <t>ст.16, пункт 1, п/пункт 1</t>
  </si>
  <si>
    <t>17.04.2024 - не установ.</t>
  </si>
  <si>
    <t>ст.44, п. 57</t>
  </si>
  <si>
    <t>ст.44, п.27,50</t>
  </si>
  <si>
    <t>Постановление администрации города Канска Красноярского края от 09.12.2019 г. №1185 "Об утверждении Административного регламента предоставления Финансовым управлением администрации города Канска муниципальной услуги по назначению, перерасчету и выплате муниципальной пенсии за выслугу лет гражданам, замещавшим должности муниципальной службы в г. Канске"</t>
  </si>
  <si>
    <t>Постановление администрации города Канска от 27.07.2017 г. № 656 "О внесении изменений в постановление администрации г. Канска от 20.03.2015 №397"</t>
  </si>
  <si>
    <t>Постановление администрации города Канска Красноярского края от 31.05.2019 № 492 "Об утверждении порядка расходования субсидии, предоставляемой бюджету города Канска на строительство жилья помещений, выплату возмещения собственникам жилых помещений за изымаемое жилое помещение для переселения граждан, проживающих в жилых домах муниципальных образований, признанных в установленном порядке аварийными и подлежащими сносу или реконструкции, а также на снос таких домов после расселения граждан"</t>
  </si>
  <si>
    <t>Постановление администрации города Канска Красноярского края от 31.01.2017 г. № 66 "Об утверждении Порядка предоставления субсидии из бюджета города юридическим лицам (за исключением государственных (муниципальных) учреждений), индивидуальным предпринимателям, выполняющим перевозки пассажиров по маршрутам регулярных перевозок в соответствии с программой пассажирских перевозок , субсидируемых за счет средств муниципального образования город Канск"</t>
  </si>
  <si>
    <t>Решение Канского городского совета депутатов от 27.11.2017 г. №23-111 "О положении об управлении строительства и жилищно-коммунального хозяйства администрации города Канска"</t>
  </si>
  <si>
    <t>Постановление администрации города Канска от 24.10.2017 № 951 "Об утверждении Порядка предоставления и расходования средств субсидии из краевого бюджета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</si>
  <si>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10.04.2017 № 315 "Об утверждении Положения о порядке определения объема и предоставления субсидий социально ориентированным некоммерческим организациям, не являющимся государственными (муниципальными) учреждения на реализацию социальных проектов на основании конкурсного отбора проектов."</t>
  </si>
  <si>
    <t>Решение Канского городского Совета депутатов Красноярского края от 16.11.2012 № 43-223 "О Положении об отделе физической культуры, спорта и молодежной политики администрации города Канска"</t>
  </si>
  <si>
    <t>Постановление администрации города Канска от 28.01.2022 № 56 "Об утверждении Порядка расходования средств субсидии на комплектования книжных фондов библиотек"</t>
  </si>
  <si>
    <t>01.01.2020- не установ</t>
  </si>
  <si>
    <t>Постановление администрации города Канска от 14.03.2017 №228 "Об утверждении Порядка расходования средств субсидии из краевого бюджета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и порядка предоставления отчетности об их использовании"</t>
  </si>
  <si>
    <t xml:space="preserve">Постановление администрации г. Канска Красноярского края от 03.09.2020 N 726
"Об утверждении Порядка расходования 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Красноярского края"
</t>
  </si>
  <si>
    <t xml:space="preserve">Постановление администрации г. Канска Красноярского края от 14.10.2020 N 929
"Об утверждении Порядка расходования иного межбюджетного трансферта на выплату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</si>
  <si>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Постановление администрации г. Канска Красноярского края от 09.10.2020 N 915
"Об утверждении Порядка организации бесплатных перевозок обучающихся в муниципальных образовательных организациях, реализующих основные общеобразовательные программы"
</t>
  </si>
  <si>
    <t xml:space="preserve">Постановление администрации г. Канска Красноярского края от 19.04.2019 N 333 (ред. от 05.08.2024)
"Об утверждении Порядка расходования субсидии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t>
  </si>
  <si>
    <t>13.01.2021 - 03.04.2024</t>
  </si>
  <si>
    <t xml:space="preserve">Решение Канского городского Совета депутатов Красноярского края от 15.12.2010 N 11-74 
"О Положении об Управлении образования администрации города Канска"
</t>
  </si>
  <si>
    <t xml:space="preserve">Постановление администрации г. Канска Красноярского края от 20.03.2015 N 397 
"Об установлении и взимании родительской платы за присмотр и уход за детьми в образовательных организациях города Канска, реализующих образовательную программу дошкольного образования, и обращении за получением компенсации родителями (законными представителями)"
</t>
  </si>
  <si>
    <t>Постановление администрации г. Канска Красноярского края от 18.01.2016 N 11 "Об утверждении Административного регламента предоставления Муниципальным казенным учреждением "Управление образования администрации города Канска" муниципальной услуги по предоставлению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общеобразовательных учреждениях, расположенных на территории муниципального образования город Канск"</t>
  </si>
  <si>
    <t xml:space="preserve">Постановление администрации г. Канска Красноярского края от 26.05.2020 N 445 
"Об утверждении Порядка расходования иных межбюджетных трансфертов за содействие развитию налогового потенциала"
</t>
  </si>
  <si>
    <t>Соглашение о предоставлении субсидии из краевого бюджета бюджету города Канска Красноярского края на предоставление социальных выплат молодым семьям на приобретение (строительство) жилья от 19.01.2024 г. № 04720000-1-2024-002</t>
  </si>
  <si>
    <t>08.07.2024-31.12.2024</t>
  </si>
  <si>
    <t>Соглашение о предоставлении из краевого бюджета бюджету города Канска Красноярского края субсидии на приобретение извещателей дымовых автономных отдельным категориям граждан в целях оснащения ими жилых помещений" от 08.07.2024 №5АДПИ</t>
  </si>
  <si>
    <t>0702, 0709</t>
  </si>
  <si>
    <t>Решение Канского городского Совета депутатов от 28.02.2007 г. № 29-295 Реламент Канского городского Совета депутатов.</t>
  </si>
  <si>
    <t>14.03.2007 - не установ</t>
  </si>
  <si>
    <t>0309,0310</t>
  </si>
  <si>
    <t>Дополнительное соглашение к Соглашению о предоставлении субсидии из краевого бюджета бюджету города Канска Красноярского края на предоставление социальных выплат молодым семьям на приобретение (строительство) жилья от 19 января 2024 года № 04720000-1-2024-002</t>
  </si>
  <si>
    <t>20.01.2025- 31.12.2025</t>
  </si>
  <si>
    <t>19.01.2024- 31.12.2025</t>
  </si>
  <si>
    <t>0412</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</si>
  <si>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</si>
  <si>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ст.16, пункт 1, п/пункт 43</t>
  </si>
  <si>
    <t>0701, 0702</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</si>
  <si>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</si>
  <si>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Постановление администрации г. Канска Красноярского края от 23.12.2022 N 1518 
"Об утверждении Порядка расходования иных межбюджетных трансфертов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</si>
  <si>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ч.3 ст.48</t>
  </si>
  <si>
    <t xml:space="preserve">Указом Губернатора Красноярского края от 25.10.2022 N 317-уг "О социально-экономических мерах поддержки лиц, принимающих участие в специальной военной операции, и членов их семей"
</t>
  </si>
  <si>
    <t>Постановление администрации города Канска от 11.04.2025 г. №469 "Об утверждении Порядка предоставления субсидий субъектам малого и среднего предпринимательства на реализацию проектов в приорететных отраслях"</t>
  </si>
  <si>
    <t xml:space="preserve">  - не установ</t>
  </si>
  <si>
    <t>Постановление администрации города Канска от 06.05.2025 г. №580 "Об утверждении Порядка расходования субсидии на софинансирование организации и обеспечения бесплатным двухразовым питаниемобучающихся с ограниченнымит возможностями здоровья в муниципальных общеобразовательных огранизациях, в том числе на обеспечение бесплатным двухразовым питанием обучающихся с ограниченными возможностями здоровья, обучение которых огранизовано муниципльными общеобразовательными организациями на дому (с возможностью предоставления денежной компенсации взамен обеспечения бесплатным двухразовым питанием"</t>
  </si>
  <si>
    <t>07.05.2025 - не установ.</t>
  </si>
  <si>
    <t xml:space="preserve">Постановление администрации города Канска от 07.05.2025 №596 "Об утверждении Порядка расходования субсидии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 </t>
  </si>
  <si>
    <t>Постановление администрации города Канска от 13.05.2025 г. №623 "Об утверждении Порядка расходования иного межбюджетного трансферта из бюджета Красноярского края бюджету города Канска на оснащение предметных кабинетов общеобразовательных организаций средствами обучения и воспитания"</t>
  </si>
  <si>
    <t>15.05.2025 - не установ.</t>
  </si>
  <si>
    <t>Постановление администрации города Канска от 30.06.2025 г. №851 "Об утверждении Порядка расходования субсидии на оснащение спасательными постами мест отдыха населения у водных объектов города Канска"</t>
  </si>
  <si>
    <t>02.07.2025 не установ.</t>
  </si>
  <si>
    <t>проект</t>
  </si>
  <si>
    <t>Администрация Амонашенского сельсовета Канского района Красноярского края</t>
  </si>
  <si>
    <t>Администрация Анцирского сельсовета Канского района Красноярского края</t>
  </si>
  <si>
    <t>Администрация Астафьевского сельсовета Канского района Красноярского края</t>
  </si>
  <si>
    <t xml:space="preserve">Администрация Большеуринского сельсовета Канского района Красноярского края </t>
  </si>
  <si>
    <t>Администрация Браженского сельсовета Канского района Красноярского края</t>
  </si>
  <si>
    <t>Администрация Верх-Амонашенского сельсовета Канского района Красноярского края</t>
  </si>
  <si>
    <t>Администрация Краснокурышенского сельсовета Канского района Красноярского края</t>
  </si>
  <si>
    <t xml:space="preserve">Администрация Мокрушенского сельсовета Канского района Красноярского края </t>
  </si>
  <si>
    <t xml:space="preserve">Администрация Рудянского сельсовета Канского района Красноярского края </t>
  </si>
  <si>
    <t>Администрация Сотниковского сельсовета Канского района Красноярского края</t>
  </si>
  <si>
    <t xml:space="preserve">Администрация Таеженского сельсовета Канского района Красноярского края </t>
  </si>
  <si>
    <t xml:space="preserve">Администрация Терского сельсовета Канского района Красноярского края </t>
  </si>
  <si>
    <t>Администрация Филимоновского сельсовета Канского района Красноярского края</t>
  </si>
  <si>
    <t xml:space="preserve">Администрация Чечеульского сельсовета Канского района Красноярского края </t>
  </si>
  <si>
    <t>Муниципальное казенное учреждение "Финансовое управление администрации Канского района"</t>
  </si>
  <si>
    <t>Администрации Канского района Красноярского края</t>
  </si>
  <si>
    <t>Муниципальное казенное учреждение "Управление образования администрации Канского района Красноярского края"</t>
  </si>
  <si>
    <t xml:space="preserve">Администрация города Канска Красноярского края </t>
  </si>
  <si>
    <t xml:space="preserve">Комитет по управлению муниципальным имуществом города Канска </t>
  </si>
  <si>
    <t>Отдел физической культуры, спорта и молодежной политики администрации г. Канска</t>
  </si>
  <si>
    <t xml:space="preserve">Управление градостроительства администрации города Канска </t>
  </si>
  <si>
    <t xml:space="preserve">Администрация Канского муниципального округа </t>
  </si>
  <si>
    <t>0501, 1004</t>
  </si>
  <si>
    <t>0314</t>
  </si>
  <si>
    <t xml:space="preserve"> 0310</t>
  </si>
  <si>
    <t>0309</t>
  </si>
  <si>
    <t xml:space="preserve">Осуществление воинского учета на территориях, на которых отсутствуют структурные подразделения военных комиссариатов
</t>
  </si>
  <si>
    <t>0203</t>
  </si>
  <si>
    <t>0405</t>
  </si>
  <si>
    <t>субвенции бюджетам муниципальных образований на выполнение отдельных государственных полномочий по решению вопросов поддержки сельскохозяйственного производства</t>
  </si>
  <si>
    <t xml:space="preserve">Комитет по управлению муниципальным имуществом Канского муниципального округа </t>
  </si>
  <si>
    <t>Финансовое управление администрации Канского муниципального округа</t>
  </si>
  <si>
    <t>Х</t>
  </si>
  <si>
    <t>х</t>
  </si>
  <si>
    <t xml:space="preserve">Муниципальное казенное учреждение "Управление по делам гражданской обороны и чрезвычайным ситуациям администрации Канского муниципального округа" </t>
  </si>
  <si>
    <t xml:space="preserve">Управление строительства и жилищно-коммунального хозяйства  администрации Канского муниципального округа  </t>
  </si>
  <si>
    <t>Отдел физической культуры и  спорта  администрации Канского муниципального округа</t>
  </si>
  <si>
    <t xml:space="preserve">Управление по культуре и туризму администрации Канского муниципального округа </t>
  </si>
  <si>
    <t>Управление градостроительтва администрации Канского муниципального округа</t>
  </si>
  <si>
    <t xml:space="preserve">Канский окружной Совет депутатов </t>
  </si>
  <si>
    <t>Счетная палата Канского муниципального округа Красноярского края</t>
  </si>
  <si>
    <t xml:space="preserve">Отдел молодежной политики Канского муниципального округа </t>
  </si>
  <si>
    <t>0113, 0707</t>
  </si>
  <si>
    <t>Администрация Георгиевского сельсовета Канского района Красноярского края</t>
  </si>
  <si>
    <t>Устав от 24.10.2000 № 5 "Устав Амонашенского сельсовета Канского района Красноярского края "</t>
  </si>
  <si>
    <t>24.10.2000  - не установ</t>
  </si>
  <si>
    <t>Устав от 14.02.2000 № 16 "Устав Анцирского сельсовета Канского района Красноярского края"</t>
  </si>
  <si>
    <t>14.02.2000  - не установ</t>
  </si>
  <si>
    <t>Устав от 19.11.2001 № 10-4 "Устав Астафьевского сельсовета Канского района Красноярского края"</t>
  </si>
  <si>
    <t>19.11.2001  - не установ</t>
  </si>
  <si>
    <t>Устав от 26.03.2001 № 7 "Устав Болшеуринского сельсовета Канского района Красноярского края"</t>
  </si>
  <si>
    <t>26.03.2001 - не установ</t>
  </si>
  <si>
    <t>Устав от 22.02.2000 № 1-13 "Устав Браженского сельсовета Канского района Красноярского края""</t>
  </si>
  <si>
    <t>22.02.2000  - не установ</t>
  </si>
  <si>
    <t>Устав от 05.10.2000 № 8/2 "Устав Верхамонашенского сельсовета Канского района Красноярского края"</t>
  </si>
  <si>
    <t>05.10.2000  - не установ</t>
  </si>
  <si>
    <t>Устав от 11.12.1998 № 30 "Устав Георгиевского сельсовета Канского района Красноярского края"</t>
  </si>
  <si>
    <t>11.12.1998  - не установ</t>
  </si>
  <si>
    <t>20.01.2000  - не установ</t>
  </si>
  <si>
    <t>Устав от 20.01.2000 № 5 "Устав Краснокурышинского сельсовета Канского района Красноярского края"</t>
  </si>
  <si>
    <t>Устав от 29.03.2000 № 12-1 "Устав Мокрушенского сельсовета Канского района Красноярского края"</t>
  </si>
  <si>
    <t>29.03.2000  - не установ</t>
  </si>
  <si>
    <t>Устав от 13.03.2000 № 7 "Устав Рудянского сельсовета Канского района Красноярского края"</t>
  </si>
  <si>
    <t>13.03.2000  - не установ</t>
  </si>
  <si>
    <t>Устав от 20.11.1998 № 3 "УставСотниковского сельсовета Канского района Красноярского края"</t>
  </si>
  <si>
    <t>20.11.1998- не установ</t>
  </si>
  <si>
    <t>Устав от 19.05.2000 № 39 "Устав Таеженского сельсовета Канского района Красноярского края"</t>
  </si>
  <si>
    <t>19.05.2000  - не установ</t>
  </si>
  <si>
    <t>Устав от 25.12.2000 № 15 "Устав Терского сельсовета Канского района Красноярского края"</t>
  </si>
  <si>
    <t>25.12.2000  - не установ</t>
  </si>
  <si>
    <t>Устав от 20.10.1999 № 33 "Устав Филимоновского сельсовета канского района Красноярского края"</t>
  </si>
  <si>
    <t>20.10.1999  - не установ</t>
  </si>
  <si>
    <t>Устав от 08.09.2000 № 7 "Устав Чечеульского сельсовета Канского района Красноярского края"</t>
  </si>
  <si>
    <t>08.09.2000  - не установ</t>
  </si>
  <si>
    <t>Устав от 08.12.2011 № 14-62 "Устав Канского района Красноярского края"</t>
  </si>
  <si>
    <t>26.12.2011  - не установ</t>
  </si>
  <si>
    <t>Решение Канского районого Совета депутатов Красноярского края от 17.05.2018 г. №19-128 "Об утверждении Положения о муниципальном казенном учреждении "Управление образования администрации Канского района Красноярского края"</t>
  </si>
  <si>
    <t>18.05.2018 - не установ</t>
  </si>
  <si>
    <t>Решение Канского районого Совета депутов Красноярского края от 18.11.2011 №13-60 "Об утверждении Положения о муниципальном казенном учреждении "Финансовое управление администрации Канского района"</t>
  </si>
  <si>
    <t>18.11.2011  - не установ</t>
  </si>
  <si>
    <t xml:space="preserve">Федеральный закон от 05.03.2025 № 33-ФЗ "Об общих принципах организации местного самоуправления в единой системе публичной власти" </t>
  </si>
  <si>
    <t xml:space="preserve">ст. в целом </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</si>
  <si>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</si>
  <si>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участие в предупреждении и ликвидации последствий чрезвычайных ситуаций в границах муниципального округа </t>
  </si>
  <si>
    <t xml:space="preserve">обеспечение первичных мер пожарной безопасности в границах муниципального округа </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</si>
  <si>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</si>
  <si>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10701, 10702</t>
  </si>
  <si>
    <t>10701,10702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</si>
  <si>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</si>
  <si>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гос.власти РФ и (или) орган гос. власти субъекта РФ</t>
  </si>
  <si>
    <t>организация архивного дела в субъекте Российской Федерации</t>
  </si>
  <si>
    <t>11301, 11302</t>
  </si>
  <si>
    <t xml:space="preserve">владение, пользование и распоряжение имуществом, находящимся в муниципальной собственности муниципального округа </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</si>
  <si>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</si>
  <si>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10622, 10623, 10624,  10625, 10626</t>
  </si>
  <si>
    <t>11501, 11502</t>
  </si>
  <si>
    <r>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t>
    </r>
    <r>
      <rPr>
        <sz val="11"/>
        <color rgb="FFFF0000"/>
        <rFont val="Times New Roman"/>
        <family val="1"/>
        <charset val="204"/>
      </rPr>
      <t>(в части начального общего, основного общего, среднего общего образования в муниципальных общеобразовательных организациях в городской, сельской местности)</t>
    </r>
  </si>
  <si>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</si>
  <si>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</si>
  <si>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t>
  </si>
  <si>
    <t xml:space="preserve">создание условий для массового отдыха жителей муниципального округа и организация обустройства мест массового отдыха населения </t>
  </si>
  <si>
    <t>10641, 10642</t>
  </si>
  <si>
    <t>обеспечение условий для развития на территории муниципального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</si>
  <si>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округа</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</si>
  <si>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</si>
  <si>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 xml:space="preserve">создание условий для организации досуга и обеспечения жителей муниципального округа услугами организаций культуры </t>
  </si>
  <si>
    <t xml:space="preserve">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</si>
  <si>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
</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</si>
  <si>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</si>
  <si>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
</t>
  </si>
  <si>
    <t>Устав от 14.10.2025 № 2-10 "Устав Канского муниципального округа"</t>
  </si>
  <si>
    <t>14.10.2025  - не установ</t>
  </si>
  <si>
    <t xml:space="preserve">Федеральный закон от 28.03.1998 N 53-ФЗ  "О воинской обязанности и военной службе" </t>
  </si>
  <si>
    <t>02.04.1998 - не установ</t>
  </si>
  <si>
    <t>разд 1 ст.1; п. 6,7</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</si>
  <si>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</si>
  <si>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01.01.2009 - 01.01.2027</t>
  </si>
  <si>
    <t xml:space="preserve">Решение Канского окружного Совета депутатов № 4-34 от 17.11.2025 г. "О положении о Контрольно-счетной палате Канского муниципального округа" </t>
  </si>
  <si>
    <t>19.11.2025 - не установ</t>
  </si>
  <si>
    <t>ст.44, п.125</t>
  </si>
  <si>
    <t>Устав от 14.10.2025 № 2-10 "О порядке учета предложений по проекту Устава Канского муниципального округа Красноярского края, проекту решения о внесении изменений и дополнений в Устав Канского муниципального округа Красноярского края и участия нраждан в его обсуждении"</t>
  </si>
  <si>
    <t>15.10.2025  - не установ</t>
  </si>
  <si>
    <t>Расходные обязательства, возникшие в результате принятия нормативных правовых актов муниципального округа, заключения договоров (соглашений)</t>
  </si>
  <si>
    <t>Управление образование администрации Канского муниципального округа</t>
  </si>
  <si>
    <t>Проект реестра  расходных обязательств Канского муниципального округа на 2026 год и плановый период 2027-2029 годы.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</si>
</sst>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u/>
      <sz val="11"/>
      <color theme="10"/>
      <name val="Calibri"/>
      <family val="2"/>
      <charset val="204"/>
      <scheme val="minor"/>
    </font>
    <font>
      <u/>
      <sz val="11"/>
      <color theme="10"/>
      <name val="Times New Roman"/>
      <family val="1"/>
      <charset val="204"/>
    </font>
    <font>
      <sz val="11"/>
      <name val="Times New Roman"/>
      <family val="1"/>
      <charset val="204"/>
    </font>
    <font>
      <sz val="11"/>
      <color rgb="FFFF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i/>
      <sz val="11"/>
      <color theme="1"/>
      <name val="Times New Roman"/>
      <family val="1"/>
      <charset val="204"/>
    </font>
    <font>
      <b/>
      <sz val="11"/>
      <name val="Times New Roman"/>
      <family val="1"/>
      <charset val="204"/>
    </font>
    <font>
      <u/>
      <sz val="11"/>
      <name val="Times New Roman"/>
      <family val="1"/>
      <charset val="204"/>
    </font>
    <font>
      <sz val="11"/>
      <color theme="3" tint="-0.249977111117893"/>
      <name val="Times New Roman"/>
      <family val="1"/>
      <charset val="204"/>
    </font>
    <font>
      <sz val="11"/>
      <color rgb="FFFF0000"/>
      <name val="Calibri"/>
      <family val="2"/>
      <charset val="204"/>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47">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xf>
    <xf numFmtId="0" fontId="3" fillId="0" borderId="1"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5" fillId="0" borderId="0" xfId="1" applyFont="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0" xfId="0" applyFont="1"/>
    <xf numFmtId="0" fontId="3" fillId="0" borderId="1" xfId="0" applyFont="1" applyBorder="1" applyAlignment="1">
      <alignment vertical="top" wrapText="1"/>
    </xf>
    <xf numFmtId="0" fontId="1" fillId="0" borderId="0" xfId="0" applyFont="1" applyAlignment="1">
      <alignment horizontal="center"/>
    </xf>
    <xf numFmtId="49" fontId="3"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 fillId="0" borderId="0" xfId="0" applyFont="1" applyAlignment="1">
      <alignment horizontal="right"/>
    </xf>
    <xf numFmtId="4" fontId="1" fillId="0" borderId="0" xfId="0" applyNumberFormat="1" applyFont="1" applyAlignment="1">
      <alignment horizontal="right"/>
    </xf>
    <xf numFmtId="4" fontId="3" fillId="3"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0" fontId="7" fillId="0" borderId="0" xfId="0" applyFont="1" applyAlignment="1">
      <alignment horizontal="left" vertical="top"/>
    </xf>
    <xf numFmtId="0" fontId="1" fillId="0" borderId="0" xfId="0" applyFont="1" applyAlignment="1">
      <alignment horizontal="left" vertical="top"/>
    </xf>
    <xf numFmtId="0" fontId="6" fillId="0" borderId="2" xfId="0" applyFont="1" applyBorder="1" applyAlignment="1">
      <alignment horizontal="left" vertical="top"/>
    </xf>
    <xf numFmtId="4" fontId="0" fillId="0" borderId="1" xfId="0" applyNumberFormat="1" applyBorder="1"/>
    <xf numFmtId="4" fontId="8" fillId="0" borderId="1" xfId="0" applyNumberFormat="1" applyFont="1" applyBorder="1"/>
    <xf numFmtId="4" fontId="0" fillId="0" borderId="0" xfId="0" applyNumberFormat="1"/>
    <xf numFmtId="0" fontId="3" fillId="0" borderId="1" xfId="0" applyFont="1" applyBorder="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center"/>
    </xf>
    <xf numFmtId="0" fontId="3" fillId="0" borderId="2" xfId="0" applyFont="1" applyBorder="1" applyAlignment="1">
      <alignment vertical="top" wrapText="1"/>
    </xf>
    <xf numFmtId="49" fontId="3" fillId="0" borderId="2" xfId="0"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2" xfId="0" applyFont="1" applyBorder="1" applyAlignment="1">
      <alignment horizontal="left" vertical="top" wrapText="1"/>
    </xf>
    <xf numFmtId="0" fontId="3" fillId="0" borderId="1" xfId="0" applyFont="1" applyBorder="1" applyAlignment="1">
      <alignment horizontal="center" vertical="top"/>
    </xf>
    <xf numFmtId="0" fontId="3" fillId="0" borderId="2"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0" xfId="0" applyFont="1" applyFill="1"/>
    <xf numFmtId="0" fontId="3" fillId="0" borderId="2" xfId="0" applyFont="1" applyFill="1" applyBorder="1" applyAlignment="1">
      <alignment horizontal="left" vertical="center" wrapText="1"/>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center" vertical="top" wrapText="1"/>
    </xf>
    <xf numFmtId="4" fontId="1" fillId="0" borderId="0" xfId="0" applyNumberFormat="1" applyFont="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6" fillId="0" borderId="0" xfId="0" applyFont="1"/>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4" borderId="1" xfId="0" applyFont="1" applyFill="1" applyBorder="1" applyAlignment="1">
      <alignment horizontal="left" vertical="top" wrapText="1"/>
    </xf>
    <xf numFmtId="49" fontId="1" fillId="0" borderId="4" xfId="0" applyNumberFormat="1" applyFont="1" applyBorder="1" applyAlignment="1">
      <alignment horizontal="center" vertical="top" wrapText="1"/>
    </xf>
    <xf numFmtId="0" fontId="11" fillId="0" borderId="1" xfId="0" applyFont="1" applyBorder="1" applyAlignment="1">
      <alignment horizontal="left" vertical="top" wrapText="1"/>
    </xf>
    <xf numFmtId="0" fontId="1" fillId="0" borderId="10" xfId="0" applyFont="1" applyBorder="1" applyAlignment="1">
      <alignment horizontal="left" vertical="top" wrapText="1"/>
    </xf>
    <xf numFmtId="1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6" fillId="4"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49" fontId="3" fillId="0" borderId="4" xfId="0" applyNumberFormat="1" applyFont="1" applyBorder="1" applyAlignment="1">
      <alignment horizontal="center" vertical="top" wrapText="1"/>
    </xf>
    <xf numFmtId="0" fontId="1" fillId="0" borderId="14" xfId="0" applyFont="1" applyBorder="1" applyAlignment="1">
      <alignment horizontal="center"/>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center" vertical="top" wrapText="1"/>
    </xf>
    <xf numFmtId="4" fontId="8" fillId="0" borderId="0" xfId="0" applyNumberFormat="1" applyFont="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Fill="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xf>
    <xf numFmtId="4" fontId="1" fillId="0" borderId="15" xfId="0" applyNumberFormat="1" applyFont="1" applyBorder="1" applyAlignment="1">
      <alignment horizontal="center" vertical="center"/>
    </xf>
    <xf numFmtId="4" fontId="0" fillId="0" borderId="0" xfId="0" applyNumberFormat="1" applyAlignment="1"/>
    <xf numFmtId="0" fontId="7" fillId="0" borderId="0" xfId="0" applyFont="1"/>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4" fontId="1" fillId="0" borderId="4"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6" fillId="0" borderId="1" xfId="0" applyFont="1" applyBorder="1" applyAlignment="1">
      <alignment wrapText="1"/>
    </xf>
    <xf numFmtId="0" fontId="13" fillId="0" borderId="0" xfId="1"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12"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Border="1" applyAlignment="1">
      <alignment horizontal="center" vertical="top" wrapText="1"/>
    </xf>
    <xf numFmtId="0" fontId="1" fillId="0" borderId="16" xfId="0" applyFont="1" applyBorder="1" applyAlignment="1">
      <alignment horizontal="left" vertical="top" wrapText="1"/>
    </xf>
    <xf numFmtId="0" fontId="1" fillId="0" borderId="1" xfId="0" applyFont="1" applyBorder="1" applyAlignment="1">
      <alignment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6" fillId="0" borderId="16" xfId="0" applyFont="1" applyBorder="1" applyAlignment="1">
      <alignment horizontal="center" vertical="top"/>
    </xf>
    <xf numFmtId="0" fontId="1" fillId="0" borderId="16"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Border="1" applyAlignment="1">
      <alignment horizontal="left" vertical="top"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0" fontId="6" fillId="0" borderId="5" xfId="0" applyFont="1" applyFill="1" applyBorder="1" applyAlignment="1">
      <alignment horizontal="left" vertical="top" wrapText="1"/>
    </xf>
    <xf numFmtId="0" fontId="6" fillId="0" borderId="0" xfId="0" applyFont="1" applyAlignment="1">
      <alignment wrapText="1"/>
    </xf>
    <xf numFmtId="0" fontId="6" fillId="0" borderId="3"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0" fontId="14"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5" fillId="0" borderId="0" xfId="0" applyNumberFormat="1" applyFont="1"/>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4" fontId="1" fillId="0" borderId="3"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4" fontId="1" fillId="0" borderId="1" xfId="0" applyNumberFormat="1" applyFont="1" applyFill="1" applyBorder="1" applyAlignment="1">
      <alignment horizontal="center" vertical="center" wrapText="1"/>
    </xf>
    <xf numFmtId="0" fontId="1" fillId="0" borderId="5" xfId="0" applyFont="1" applyFill="1" applyBorder="1" applyAlignment="1">
      <alignment horizontal="left"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2"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8" fillId="0" borderId="0" xfId="0" applyNumberFormat="1" applyFont="1" applyAlignment="1"/>
    <xf numFmtId="4" fontId="8" fillId="5" borderId="0" xfId="0" applyNumberFormat="1" applyFont="1" applyFill="1" applyAlignment="1"/>
    <xf numFmtId="0" fontId="6" fillId="0" borderId="1" xfId="0" applyFont="1" applyFill="1" applyBorder="1" applyAlignment="1">
      <alignment vertical="top" wrapText="1"/>
    </xf>
    <xf numFmtId="0" fontId="1" fillId="0" borderId="1" xfId="0" applyFont="1" applyFill="1" applyBorder="1"/>
    <xf numFmtId="0" fontId="1" fillId="0" borderId="5" xfId="0" applyFont="1" applyFill="1" applyBorder="1" applyAlignment="1">
      <alignment vertical="top" wrapText="1"/>
    </xf>
    <xf numFmtId="0" fontId="1" fillId="0" borderId="0" xfId="0" applyFont="1" applyFill="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xf>
    <xf numFmtId="0" fontId="1" fillId="0" borderId="1" xfId="0" applyFont="1" applyBorder="1" applyAlignment="1">
      <alignment horizontal="center" vertical="center"/>
    </xf>
    <xf numFmtId="0" fontId="3" fillId="0" borderId="1" xfId="0" applyFont="1" applyBorder="1" applyAlignment="1">
      <alignment horizontal="left" vertical="top" wrapText="1"/>
    </xf>
    <xf numFmtId="4" fontId="0" fillId="5" borderId="0" xfId="0" applyNumberFormat="1" applyFill="1"/>
    <xf numFmtId="49" fontId="1" fillId="0" borderId="4"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top"/>
    </xf>
    <xf numFmtId="0" fontId="3"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4" fontId="1" fillId="0" borderId="2"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2"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3" xfId="0" applyFont="1" applyBorder="1" applyAlignment="1">
      <alignment horizontal="center" vertical="top" wrapText="1"/>
    </xf>
    <xf numFmtId="14"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4" fontId="1" fillId="0" borderId="4" xfId="0" applyNumberFormat="1" applyFont="1" applyBorder="1" applyAlignment="1">
      <alignment horizontal="center" vertical="center"/>
    </xf>
    <xf numFmtId="0" fontId="1" fillId="0" borderId="1" xfId="0" applyFont="1" applyBorder="1" applyAlignment="1">
      <alignment horizontal="left"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6" fillId="0" borderId="13" xfId="0" applyFont="1" applyBorder="1" applyAlignment="1">
      <alignment horizontal="left"/>
    </xf>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3" xfId="0" applyFont="1" applyBorder="1"/>
    <xf numFmtId="0" fontId="1" fillId="0" borderId="16" xfId="0" applyFont="1" applyFill="1" applyBorder="1" applyAlignment="1">
      <alignment horizontal="center" vertical="top" wrapText="1"/>
    </xf>
    <xf numFmtId="0" fontId="0" fillId="0" borderId="11" xfId="0" applyBorder="1" applyAlignment="1">
      <alignment horizontal="center" vertical="top"/>
    </xf>
    <xf numFmtId="0" fontId="0" fillId="0" borderId="3" xfId="0" applyBorder="1" applyAlignment="1">
      <alignment horizontal="center" vertical="top" wrapText="1"/>
    </xf>
    <xf numFmtId="0" fontId="1" fillId="0" borderId="1" xfId="0" applyFont="1" applyBorder="1" applyAlignment="1">
      <alignment horizontal="left"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center" vertical="top"/>
    </xf>
    <xf numFmtId="0" fontId="0" fillId="0" borderId="10" xfId="0" applyBorder="1" applyAlignment="1">
      <alignment horizontal="center" vertical="top"/>
    </xf>
    <xf numFmtId="49" fontId="1" fillId="0" borderId="2" xfId="0" applyNumberFormat="1" applyFont="1" applyBorder="1" applyAlignment="1">
      <alignment horizontal="center" vertical="top" wrapText="1"/>
    </xf>
    <xf numFmtId="0" fontId="0" fillId="0" borderId="4" xfId="0" applyBorder="1" applyAlignment="1">
      <alignment horizontal="center" vertical="top" wrapText="1"/>
    </xf>
    <xf numFmtId="0" fontId="3" fillId="0" borderId="17" xfId="0" applyFont="1" applyBorder="1" applyAlignment="1">
      <alignment horizontal="left"/>
    </xf>
    <xf numFmtId="0" fontId="3" fillId="0" borderId="18" xfId="0" applyFont="1" applyBorder="1" applyAlignment="1">
      <alignment horizontal="left"/>
    </xf>
    <xf numFmtId="0" fontId="3" fillId="0" borderId="19" xfId="0" applyFont="1" applyBorder="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xf>
    <xf numFmtId="0" fontId="1" fillId="0" borderId="4" xfId="0" applyFont="1" applyBorder="1" applyAlignment="1">
      <alignment horizontal="center" vertical="top"/>
    </xf>
    <xf numFmtId="0" fontId="1" fillId="0" borderId="3" xfId="0" applyFont="1" applyBorder="1" applyAlignment="1">
      <alignment horizontal="center" vertical="top"/>
    </xf>
    <xf numFmtId="49" fontId="1" fillId="0" borderId="4"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0" borderId="2"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4" fontId="1" fillId="0" borderId="2" xfId="0" applyNumberFormat="1" applyFont="1" applyBorder="1" applyAlignment="1">
      <alignment horizontal="center" vertical="center"/>
    </xf>
    <xf numFmtId="4" fontId="1" fillId="0" borderId="4" xfId="0" applyNumberFormat="1"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4" fontId="1" fillId="0" borderId="3" xfId="0" applyNumberFormat="1" applyFont="1" applyBorder="1" applyAlignment="1">
      <alignment horizontal="center" vertical="center"/>
    </xf>
    <xf numFmtId="4" fontId="1" fillId="0" borderId="2" xfId="0" applyNumberFormat="1" applyFont="1" applyFill="1" applyBorder="1" applyAlignment="1">
      <alignment horizontal="center" vertical="center"/>
    </xf>
    <xf numFmtId="4" fontId="1" fillId="0" borderId="4"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 fontId="1" fillId="0" borderId="4" xfId="0" applyNumberFormat="1" applyFont="1" applyBorder="1" applyAlignment="1">
      <alignment horizontal="center" vertical="top" wrapText="1"/>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0" borderId="3" xfId="0" applyBorder="1" applyAlignment="1">
      <alignment horizontal="left" vertical="top" wrapText="1"/>
    </xf>
    <xf numFmtId="0" fontId="1"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 xfId="0" applyFont="1" applyBorder="1" applyAlignment="1">
      <alignment horizontal="center" wrapText="1"/>
    </xf>
    <xf numFmtId="0" fontId="0" fillId="0" borderId="1" xfId="0"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xf>
    <xf numFmtId="0" fontId="6" fillId="0" borderId="1" xfId="0" applyFont="1" applyBorder="1" applyAlignment="1">
      <alignment horizontal="center" vertical="center" wrapText="1"/>
    </xf>
    <xf numFmtId="0" fontId="1" fillId="0" borderId="0" xfId="0" applyFont="1" applyAlignment="1">
      <alignment horizontal="left"/>
    </xf>
    <xf numFmtId="0" fontId="1" fillId="0" borderId="9" xfId="0" applyFont="1" applyBorder="1" applyAlignment="1">
      <alignment horizontal="center" vertical="top" wrapText="1"/>
    </xf>
    <xf numFmtId="0" fontId="1" fillId="0" borderId="12" xfId="0" applyFont="1" applyBorder="1" applyAlignment="1">
      <alignment horizontal="center" vertical="top" wrapText="1"/>
    </xf>
    <xf numFmtId="49" fontId="1" fillId="0" borderId="10" xfId="0" applyNumberFormat="1" applyFont="1" applyBorder="1" applyAlignment="1">
      <alignment horizontal="center"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1" xfId="0" applyFont="1" applyBorder="1" applyAlignment="1">
      <alignment horizontal="left" vertical="top"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14" fontId="1"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0" fontId="5" fillId="0" borderId="2" xfId="1" applyFont="1" applyBorder="1" applyAlignment="1">
      <alignment horizontal="center" wrapText="1"/>
    </xf>
    <xf numFmtId="0" fontId="5" fillId="0" borderId="3" xfId="1" applyFont="1" applyBorder="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consultantplus://offline/ref=3D0D1FA37BFC4FD4827B32A30E9945BF67DC73B15484D8628C3ABC299E17C3F496000D574D34C6CC6399B441G5dBH"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77"/>
  <sheetViews>
    <sheetView tabSelected="1" zoomScaleNormal="100" workbookViewId="0">
      <pane xSplit="2" ySplit="8" topLeftCell="C212" activePane="bottomRight" state="frozen"/>
      <selection pane="topRight" activeCell="C1" sqref="C1"/>
      <selection pane="bottomLeft" activeCell="A9" sqref="A9"/>
      <selection pane="bottomRight" activeCell="H4" sqref="H4"/>
    </sheetView>
  </sheetViews>
  <sheetFormatPr defaultRowHeight="15" x14ac:dyDescent="0.25"/>
  <cols>
    <col min="1" max="1" width="8.85546875" style="21" customWidth="1"/>
    <col min="2" max="2" width="48.7109375" style="1" customWidth="1"/>
    <col min="3" max="3" width="10.42578125" style="1" customWidth="1"/>
    <col min="4" max="4" width="10.28515625" style="21" customWidth="1"/>
    <col min="5" max="5" width="24.7109375" style="1" customWidth="1"/>
    <col min="6" max="6" width="14.42578125" style="1" customWidth="1"/>
    <col min="7" max="7" width="11.42578125" style="1" customWidth="1"/>
    <col min="8" max="8" width="25" style="1" customWidth="1"/>
    <col min="9" max="9" width="11.42578125" style="1" customWidth="1"/>
    <col min="10" max="10" width="12" style="1" customWidth="1"/>
    <col min="11" max="11" width="36" style="105" customWidth="1"/>
    <col min="12" max="12" width="9.42578125" style="1" customWidth="1"/>
    <col min="13" max="13" width="11" style="1" customWidth="1"/>
    <col min="14" max="14" width="16.85546875" style="1" customWidth="1"/>
    <col min="15" max="15" width="17.85546875" style="1" customWidth="1"/>
    <col min="16" max="16" width="18.42578125" style="1" customWidth="1"/>
    <col min="17" max="17" width="18.7109375" style="1" customWidth="1"/>
    <col min="18" max="18" width="17.42578125" style="1" customWidth="1"/>
    <col min="19" max="19" width="16.7109375" style="1" customWidth="1"/>
    <col min="20" max="16384" width="9.140625" style="1"/>
  </cols>
  <sheetData>
    <row r="1" spans="1:19" x14ac:dyDescent="0.25">
      <c r="A1" s="105"/>
      <c r="B1" s="97"/>
    </row>
    <row r="2" spans="1:19" ht="18.75" x14ac:dyDescent="0.3">
      <c r="C2" s="430" t="s">
        <v>681</v>
      </c>
      <c r="D2" s="430"/>
      <c r="E2" s="430"/>
      <c r="F2" s="430"/>
      <c r="G2" s="430"/>
      <c r="H2" s="430"/>
      <c r="I2" s="430"/>
      <c r="J2" s="430"/>
      <c r="K2" s="430"/>
      <c r="L2" s="430"/>
      <c r="M2" s="430"/>
      <c r="N2" s="430"/>
      <c r="O2" s="430"/>
      <c r="P2" s="430"/>
    </row>
    <row r="3" spans="1:19" x14ac:dyDescent="0.25">
      <c r="A3" s="432"/>
      <c r="B3" s="432"/>
      <c r="I3" s="19"/>
    </row>
    <row r="4" spans="1:19" x14ac:dyDescent="0.25">
      <c r="A4" s="342" t="s">
        <v>556</v>
      </c>
      <c r="B4" s="342"/>
      <c r="S4" s="34" t="s">
        <v>17</v>
      </c>
    </row>
    <row r="5" spans="1:19" x14ac:dyDescent="0.25">
      <c r="A5" s="423" t="s">
        <v>0</v>
      </c>
      <c r="B5" s="426" t="s">
        <v>1</v>
      </c>
      <c r="C5" s="421" t="s">
        <v>2</v>
      </c>
      <c r="D5" s="421"/>
      <c r="E5" s="421" t="s">
        <v>5</v>
      </c>
      <c r="F5" s="421"/>
      <c r="G5" s="421"/>
      <c r="H5" s="421" t="s">
        <v>9</v>
      </c>
      <c r="I5" s="422"/>
      <c r="J5" s="422"/>
      <c r="K5" s="421" t="s">
        <v>10</v>
      </c>
      <c r="L5" s="422"/>
      <c r="M5" s="422"/>
      <c r="N5" s="427" t="s">
        <v>16</v>
      </c>
      <c r="O5" s="427"/>
      <c r="P5" s="427"/>
      <c r="Q5" s="427"/>
      <c r="R5" s="427"/>
      <c r="S5" s="427"/>
    </row>
    <row r="6" spans="1:19" ht="45" x14ac:dyDescent="0.25">
      <c r="A6" s="424"/>
      <c r="B6" s="426"/>
      <c r="C6" s="428" t="s">
        <v>3</v>
      </c>
      <c r="D6" s="428" t="s">
        <v>4</v>
      </c>
      <c r="E6" s="426" t="s">
        <v>6</v>
      </c>
      <c r="F6" s="426" t="s">
        <v>7</v>
      </c>
      <c r="G6" s="426" t="s">
        <v>8</v>
      </c>
      <c r="H6" s="426" t="s">
        <v>6</v>
      </c>
      <c r="I6" s="426" t="s">
        <v>7</v>
      </c>
      <c r="J6" s="426" t="s">
        <v>8</v>
      </c>
      <c r="K6" s="431" t="s">
        <v>6</v>
      </c>
      <c r="L6" s="426" t="s">
        <v>7</v>
      </c>
      <c r="M6" s="426" t="s">
        <v>8</v>
      </c>
      <c r="N6" s="426" t="s">
        <v>13</v>
      </c>
      <c r="O6" s="426"/>
      <c r="P6" s="2" t="s">
        <v>14</v>
      </c>
      <c r="Q6" s="426" t="s">
        <v>15</v>
      </c>
      <c r="R6" s="429"/>
      <c r="S6" s="429"/>
    </row>
    <row r="7" spans="1:19" x14ac:dyDescent="0.25">
      <c r="A7" s="425"/>
      <c r="B7" s="426"/>
      <c r="C7" s="428"/>
      <c r="D7" s="428"/>
      <c r="E7" s="426"/>
      <c r="F7" s="426"/>
      <c r="G7" s="426"/>
      <c r="H7" s="426"/>
      <c r="I7" s="426"/>
      <c r="J7" s="426"/>
      <c r="K7" s="431"/>
      <c r="L7" s="426"/>
      <c r="M7" s="426"/>
      <c r="N7" s="5" t="s">
        <v>11</v>
      </c>
      <c r="O7" s="5" t="s">
        <v>12</v>
      </c>
      <c r="P7" s="5" t="s">
        <v>11</v>
      </c>
      <c r="Q7" s="5" t="s">
        <v>11</v>
      </c>
      <c r="R7" s="5" t="s">
        <v>11</v>
      </c>
      <c r="S7" s="5" t="s">
        <v>11</v>
      </c>
    </row>
    <row r="8" spans="1:19" x14ac:dyDescent="0.25">
      <c r="A8" s="57">
        <v>1</v>
      </c>
      <c r="B8" s="3">
        <v>2</v>
      </c>
      <c r="C8" s="3">
        <v>3</v>
      </c>
      <c r="D8" s="13">
        <v>4</v>
      </c>
      <c r="E8" s="3">
        <v>5</v>
      </c>
      <c r="F8" s="3">
        <v>6</v>
      </c>
      <c r="G8" s="3">
        <v>7</v>
      </c>
      <c r="H8" s="3">
        <v>8</v>
      </c>
      <c r="I8" s="3">
        <v>9</v>
      </c>
      <c r="J8" s="3">
        <v>10</v>
      </c>
      <c r="K8" s="174">
        <v>11</v>
      </c>
      <c r="L8" s="3">
        <v>12</v>
      </c>
      <c r="M8" s="3">
        <v>13</v>
      </c>
      <c r="N8" s="3">
        <v>14</v>
      </c>
      <c r="O8" s="3">
        <v>15</v>
      </c>
      <c r="P8" s="3">
        <v>16</v>
      </c>
      <c r="Q8" s="3">
        <v>17</v>
      </c>
      <c r="R8" s="3">
        <v>18</v>
      </c>
      <c r="S8" s="3">
        <v>19</v>
      </c>
    </row>
    <row r="9" spans="1:19" s="19" customFormat="1" ht="28.5" x14ac:dyDescent="0.2">
      <c r="A9" s="33"/>
      <c r="B9" s="318" t="s">
        <v>557</v>
      </c>
      <c r="C9" s="33">
        <v>802</v>
      </c>
      <c r="D9" s="33"/>
      <c r="E9" s="33"/>
      <c r="F9" s="33"/>
      <c r="G9" s="33"/>
      <c r="H9" s="33"/>
      <c r="I9" s="33"/>
      <c r="J9" s="33"/>
      <c r="K9" s="175"/>
      <c r="L9" s="33"/>
      <c r="M9" s="33"/>
      <c r="N9" s="33"/>
      <c r="O9" s="33"/>
      <c r="P9" s="36">
        <f>P10</f>
        <v>1043195</v>
      </c>
      <c r="Q9" s="36">
        <f t="shared" ref="Q9:S9" si="0">Q10</f>
        <v>0</v>
      </c>
      <c r="R9" s="36">
        <f t="shared" si="0"/>
        <v>0</v>
      </c>
      <c r="S9" s="36">
        <f t="shared" si="0"/>
        <v>0</v>
      </c>
    </row>
    <row r="10" spans="1:19" ht="114" x14ac:dyDescent="0.25">
      <c r="A10" s="63">
        <v>10700</v>
      </c>
      <c r="B10" s="308" t="s">
        <v>642</v>
      </c>
      <c r="C10" s="7">
        <v>802</v>
      </c>
      <c r="D10" s="7"/>
      <c r="E10" s="7"/>
      <c r="F10" s="7"/>
      <c r="G10" s="7"/>
      <c r="H10" s="7"/>
      <c r="I10" s="7"/>
      <c r="J10" s="7"/>
      <c r="K10" s="177"/>
      <c r="L10" s="7"/>
      <c r="M10" s="7"/>
      <c r="N10" s="307"/>
      <c r="O10" s="307"/>
      <c r="P10" s="167">
        <f>P11</f>
        <v>1043195</v>
      </c>
      <c r="Q10" s="307"/>
      <c r="R10" s="307"/>
      <c r="S10" s="307"/>
    </row>
    <row r="11" spans="1:19" ht="90" x14ac:dyDescent="0.25">
      <c r="A11" s="376" t="s">
        <v>643</v>
      </c>
      <c r="B11" s="379" t="s">
        <v>432</v>
      </c>
      <c r="C11" s="381">
        <v>802</v>
      </c>
      <c r="D11" s="368" t="s">
        <v>55</v>
      </c>
      <c r="E11" s="303" t="s">
        <v>19</v>
      </c>
      <c r="F11" s="303" t="s">
        <v>283</v>
      </c>
      <c r="G11" s="305" t="s">
        <v>20</v>
      </c>
      <c r="H11" s="303" t="s">
        <v>23</v>
      </c>
      <c r="I11" s="306" t="s">
        <v>43</v>
      </c>
      <c r="J11" s="305" t="s">
        <v>25</v>
      </c>
      <c r="K11" s="54" t="s">
        <v>601</v>
      </c>
      <c r="L11" s="4"/>
      <c r="M11" s="9" t="s">
        <v>602</v>
      </c>
      <c r="N11" s="167"/>
      <c r="O11" s="167"/>
      <c r="P11" s="167">
        <v>1043195</v>
      </c>
      <c r="Q11" s="167"/>
      <c r="R11" s="167"/>
      <c r="S11" s="167"/>
    </row>
    <row r="12" spans="1:19" ht="105" x14ac:dyDescent="0.25">
      <c r="A12" s="377"/>
      <c r="B12" s="380"/>
      <c r="C12" s="382"/>
      <c r="D12" s="384"/>
      <c r="E12" s="329" t="s">
        <v>637</v>
      </c>
      <c r="F12" s="329" t="s">
        <v>638</v>
      </c>
      <c r="G12" s="334">
        <v>45736</v>
      </c>
      <c r="H12" s="329"/>
      <c r="I12" s="335"/>
      <c r="J12" s="327"/>
      <c r="K12" s="54"/>
      <c r="L12" s="4"/>
      <c r="M12" s="338"/>
      <c r="N12" s="167"/>
      <c r="O12" s="167"/>
      <c r="P12" s="167"/>
      <c r="Q12" s="167"/>
      <c r="R12" s="167"/>
      <c r="S12" s="167"/>
    </row>
    <row r="13" spans="1:19" ht="285" x14ac:dyDescent="0.25">
      <c r="A13" s="378"/>
      <c r="B13" s="380"/>
      <c r="C13" s="382"/>
      <c r="D13" s="384"/>
      <c r="E13" s="8" t="s">
        <v>21</v>
      </c>
      <c r="F13" s="6" t="s">
        <v>43</v>
      </c>
      <c r="G13" s="8" t="s">
        <v>22</v>
      </c>
      <c r="H13" s="9" t="s">
        <v>26</v>
      </c>
      <c r="I13" s="10" t="s">
        <v>43</v>
      </c>
      <c r="J13" s="9" t="s">
        <v>27</v>
      </c>
      <c r="K13" s="54"/>
      <c r="L13" s="9"/>
      <c r="M13" s="16"/>
      <c r="N13" s="167"/>
      <c r="O13" s="167"/>
      <c r="P13" s="167"/>
      <c r="Q13" s="167"/>
      <c r="R13" s="167"/>
      <c r="S13" s="167"/>
    </row>
    <row r="14" spans="1:19" s="19" customFormat="1" ht="28.5" x14ac:dyDescent="0.2">
      <c r="A14" s="33"/>
      <c r="B14" s="318" t="s">
        <v>558</v>
      </c>
      <c r="C14" s="33">
        <v>804</v>
      </c>
      <c r="D14" s="33"/>
      <c r="E14" s="33"/>
      <c r="F14" s="33"/>
      <c r="G14" s="33"/>
      <c r="H14" s="33"/>
      <c r="I14" s="33"/>
      <c r="J14" s="33"/>
      <c r="K14" s="175"/>
      <c r="L14" s="33"/>
      <c r="M14" s="33"/>
      <c r="N14" s="36"/>
      <c r="O14" s="36"/>
      <c r="P14" s="36">
        <f>P15</f>
        <v>1518986</v>
      </c>
      <c r="Q14" s="36">
        <f t="shared" ref="Q14:S14" si="1">Q15</f>
        <v>0</v>
      </c>
      <c r="R14" s="36">
        <f t="shared" si="1"/>
        <v>0</v>
      </c>
      <c r="S14" s="36">
        <f t="shared" si="1"/>
        <v>0</v>
      </c>
    </row>
    <row r="15" spans="1:19" ht="114" x14ac:dyDescent="0.25">
      <c r="A15" s="63">
        <v>10700</v>
      </c>
      <c r="B15" s="308" t="s">
        <v>642</v>
      </c>
      <c r="C15" s="7">
        <v>804</v>
      </c>
      <c r="D15" s="7"/>
      <c r="E15" s="7"/>
      <c r="F15" s="7"/>
      <c r="G15" s="7"/>
      <c r="H15" s="7"/>
      <c r="I15" s="7"/>
      <c r="J15" s="7"/>
      <c r="K15" s="177"/>
      <c r="L15" s="7"/>
      <c r="M15" s="7"/>
      <c r="N15" s="167"/>
      <c r="O15" s="167"/>
      <c r="P15" s="167">
        <f>P16</f>
        <v>1518986</v>
      </c>
      <c r="Q15" s="167"/>
      <c r="R15" s="167"/>
      <c r="S15" s="167"/>
    </row>
    <row r="16" spans="1:19" ht="90" x14ac:dyDescent="0.25">
      <c r="A16" s="376" t="s">
        <v>643</v>
      </c>
      <c r="B16" s="379" t="s">
        <v>432</v>
      </c>
      <c r="C16" s="381">
        <v>804</v>
      </c>
      <c r="D16" s="368" t="s">
        <v>55</v>
      </c>
      <c r="E16" s="303" t="s">
        <v>19</v>
      </c>
      <c r="F16" s="303" t="s">
        <v>283</v>
      </c>
      <c r="G16" s="305" t="s">
        <v>20</v>
      </c>
      <c r="H16" s="303" t="s">
        <v>23</v>
      </c>
      <c r="I16" s="306" t="s">
        <v>43</v>
      </c>
      <c r="J16" s="305" t="s">
        <v>25</v>
      </c>
      <c r="K16" s="54" t="s">
        <v>603</v>
      </c>
      <c r="L16" s="4"/>
      <c r="M16" s="9" t="s">
        <v>604</v>
      </c>
      <c r="N16" s="167"/>
      <c r="O16" s="167"/>
      <c r="P16" s="167">
        <v>1518986</v>
      </c>
      <c r="Q16" s="167"/>
      <c r="R16" s="167"/>
      <c r="S16" s="167"/>
    </row>
    <row r="17" spans="1:19" ht="105" x14ac:dyDescent="0.25">
      <c r="A17" s="377"/>
      <c r="B17" s="380"/>
      <c r="C17" s="382"/>
      <c r="D17" s="384"/>
      <c r="E17" s="329" t="s">
        <v>637</v>
      </c>
      <c r="F17" s="329" t="s">
        <v>638</v>
      </c>
      <c r="G17" s="334">
        <v>45736</v>
      </c>
      <c r="H17" s="329"/>
      <c r="I17" s="335"/>
      <c r="J17" s="327"/>
      <c r="K17" s="54"/>
      <c r="L17" s="4"/>
      <c r="M17" s="338"/>
      <c r="N17" s="167"/>
      <c r="O17" s="167"/>
      <c r="P17" s="167"/>
      <c r="Q17" s="167"/>
      <c r="R17" s="167"/>
      <c r="S17" s="167"/>
    </row>
    <row r="18" spans="1:19" ht="285" x14ac:dyDescent="0.25">
      <c r="A18" s="378"/>
      <c r="B18" s="380"/>
      <c r="C18" s="382"/>
      <c r="D18" s="384"/>
      <c r="E18" s="8" t="s">
        <v>21</v>
      </c>
      <c r="F18" s="6" t="s">
        <v>43</v>
      </c>
      <c r="G18" s="8" t="s">
        <v>22</v>
      </c>
      <c r="H18" s="9" t="s">
        <v>26</v>
      </c>
      <c r="I18" s="10" t="s">
        <v>43</v>
      </c>
      <c r="J18" s="9" t="s">
        <v>27</v>
      </c>
      <c r="K18" s="54"/>
      <c r="L18" s="9"/>
      <c r="M18" s="16"/>
      <c r="N18" s="167"/>
      <c r="O18" s="167"/>
      <c r="P18" s="167"/>
      <c r="Q18" s="167"/>
      <c r="R18" s="167"/>
      <c r="S18" s="167"/>
    </row>
    <row r="19" spans="1:19" s="19" customFormat="1" ht="28.5" x14ac:dyDescent="0.2">
      <c r="A19" s="33"/>
      <c r="B19" s="318" t="s">
        <v>559</v>
      </c>
      <c r="C19" s="33">
        <v>807</v>
      </c>
      <c r="D19" s="33"/>
      <c r="E19" s="33"/>
      <c r="F19" s="33"/>
      <c r="G19" s="33"/>
      <c r="H19" s="33"/>
      <c r="I19" s="33"/>
      <c r="J19" s="33"/>
      <c r="K19" s="175"/>
      <c r="L19" s="33"/>
      <c r="M19" s="33"/>
      <c r="N19" s="36"/>
      <c r="O19" s="36"/>
      <c r="P19" s="36">
        <f>P20</f>
        <v>1073694</v>
      </c>
      <c r="Q19" s="36">
        <f t="shared" ref="Q19:S19" si="2">Q20</f>
        <v>0</v>
      </c>
      <c r="R19" s="36">
        <f t="shared" si="2"/>
        <v>0</v>
      </c>
      <c r="S19" s="36">
        <f t="shared" si="2"/>
        <v>0</v>
      </c>
    </row>
    <row r="20" spans="1:19" ht="114" x14ac:dyDescent="0.25">
      <c r="A20" s="63">
        <v>10700</v>
      </c>
      <c r="B20" s="308" t="s">
        <v>642</v>
      </c>
      <c r="C20" s="7">
        <v>807</v>
      </c>
      <c r="D20" s="7"/>
      <c r="E20" s="7"/>
      <c r="F20" s="7"/>
      <c r="G20" s="7"/>
      <c r="H20" s="7"/>
      <c r="I20" s="7"/>
      <c r="J20" s="7"/>
      <c r="K20" s="177"/>
      <c r="L20" s="7"/>
      <c r="M20" s="7"/>
      <c r="N20" s="167"/>
      <c r="O20" s="167"/>
      <c r="P20" s="167">
        <f>P21</f>
        <v>1073694</v>
      </c>
      <c r="Q20" s="167"/>
      <c r="R20" s="167"/>
      <c r="S20" s="167"/>
    </row>
    <row r="21" spans="1:19" ht="90" x14ac:dyDescent="0.25">
      <c r="A21" s="376" t="s">
        <v>643</v>
      </c>
      <c r="B21" s="379" t="s">
        <v>432</v>
      </c>
      <c r="C21" s="381">
        <v>807</v>
      </c>
      <c r="D21" s="368" t="s">
        <v>55</v>
      </c>
      <c r="E21" s="303" t="s">
        <v>19</v>
      </c>
      <c r="F21" s="303" t="s">
        <v>283</v>
      </c>
      <c r="G21" s="305" t="s">
        <v>20</v>
      </c>
      <c r="H21" s="303" t="s">
        <v>23</v>
      </c>
      <c r="I21" s="306" t="s">
        <v>43</v>
      </c>
      <c r="J21" s="305" t="s">
        <v>25</v>
      </c>
      <c r="K21" s="54" t="s">
        <v>605</v>
      </c>
      <c r="L21" s="4"/>
      <c r="M21" s="9" t="s">
        <v>606</v>
      </c>
      <c r="N21" s="167"/>
      <c r="O21" s="167"/>
      <c r="P21" s="167">
        <v>1073694</v>
      </c>
      <c r="Q21" s="167"/>
      <c r="R21" s="167"/>
      <c r="S21" s="167"/>
    </row>
    <row r="22" spans="1:19" ht="105" x14ac:dyDescent="0.25">
      <c r="A22" s="377"/>
      <c r="B22" s="380"/>
      <c r="C22" s="382"/>
      <c r="D22" s="384"/>
      <c r="E22" s="329" t="s">
        <v>637</v>
      </c>
      <c r="F22" s="329" t="s">
        <v>638</v>
      </c>
      <c r="G22" s="334">
        <v>45736</v>
      </c>
      <c r="H22" s="329"/>
      <c r="I22" s="335"/>
      <c r="J22" s="327"/>
      <c r="K22" s="54"/>
      <c r="L22" s="4"/>
      <c r="M22" s="338"/>
      <c r="N22" s="167"/>
      <c r="O22" s="167"/>
      <c r="P22" s="167"/>
      <c r="Q22" s="167"/>
      <c r="R22" s="167"/>
      <c r="S22" s="167"/>
    </row>
    <row r="23" spans="1:19" ht="285" x14ac:dyDescent="0.25">
      <c r="A23" s="378"/>
      <c r="B23" s="380"/>
      <c r="C23" s="382"/>
      <c r="D23" s="384"/>
      <c r="E23" s="8" t="s">
        <v>21</v>
      </c>
      <c r="F23" s="6" t="s">
        <v>43</v>
      </c>
      <c r="G23" s="8" t="s">
        <v>22</v>
      </c>
      <c r="H23" s="9" t="s">
        <v>26</v>
      </c>
      <c r="I23" s="10" t="s">
        <v>43</v>
      </c>
      <c r="J23" s="9" t="s">
        <v>27</v>
      </c>
      <c r="K23" s="54"/>
      <c r="L23" s="9"/>
      <c r="M23" s="16"/>
      <c r="N23" s="167"/>
      <c r="O23" s="167"/>
      <c r="P23" s="167"/>
      <c r="Q23" s="167"/>
      <c r="R23" s="167"/>
      <c r="S23" s="167"/>
    </row>
    <row r="24" spans="1:19" s="19" customFormat="1" ht="28.5" x14ac:dyDescent="0.2">
      <c r="A24" s="33"/>
      <c r="B24" s="318" t="s">
        <v>560</v>
      </c>
      <c r="C24" s="33">
        <v>810</v>
      </c>
      <c r="D24" s="33"/>
      <c r="E24" s="33"/>
      <c r="F24" s="33"/>
      <c r="G24" s="33"/>
      <c r="H24" s="33"/>
      <c r="I24" s="33"/>
      <c r="J24" s="33"/>
      <c r="K24" s="175"/>
      <c r="L24" s="33"/>
      <c r="M24" s="33"/>
      <c r="N24" s="36"/>
      <c r="O24" s="36"/>
      <c r="P24" s="36">
        <f>P25</f>
        <v>1139885</v>
      </c>
      <c r="Q24" s="36">
        <f t="shared" ref="Q24:S24" si="3">Q25</f>
        <v>0</v>
      </c>
      <c r="R24" s="36">
        <f t="shared" si="3"/>
        <v>0</v>
      </c>
      <c r="S24" s="36">
        <f t="shared" si="3"/>
        <v>0</v>
      </c>
    </row>
    <row r="25" spans="1:19" ht="114" x14ac:dyDescent="0.25">
      <c r="A25" s="63">
        <v>10700</v>
      </c>
      <c r="B25" s="308" t="s">
        <v>642</v>
      </c>
      <c r="C25" s="7">
        <v>810</v>
      </c>
      <c r="D25" s="7"/>
      <c r="E25" s="7"/>
      <c r="F25" s="7"/>
      <c r="G25" s="7"/>
      <c r="H25" s="7"/>
      <c r="I25" s="7"/>
      <c r="J25" s="7"/>
      <c r="K25" s="177"/>
      <c r="L25" s="7"/>
      <c r="M25" s="7"/>
      <c r="N25" s="167"/>
      <c r="O25" s="167"/>
      <c r="P25" s="167">
        <f>P26</f>
        <v>1139885</v>
      </c>
      <c r="Q25" s="167"/>
      <c r="R25" s="167"/>
      <c r="S25" s="167"/>
    </row>
    <row r="26" spans="1:19" ht="90" x14ac:dyDescent="0.25">
      <c r="A26" s="376" t="s">
        <v>643</v>
      </c>
      <c r="B26" s="379" t="s">
        <v>432</v>
      </c>
      <c r="C26" s="381">
        <v>810</v>
      </c>
      <c r="D26" s="368" t="s">
        <v>55</v>
      </c>
      <c r="E26" s="303" t="s">
        <v>19</v>
      </c>
      <c r="F26" s="303" t="s">
        <v>283</v>
      </c>
      <c r="G26" s="305" t="s">
        <v>20</v>
      </c>
      <c r="H26" s="303" t="s">
        <v>23</v>
      </c>
      <c r="I26" s="306" t="s">
        <v>43</v>
      </c>
      <c r="J26" s="305" t="s">
        <v>25</v>
      </c>
      <c r="K26" s="54" t="s">
        <v>607</v>
      </c>
      <c r="L26" s="4"/>
      <c r="M26" s="9" t="s">
        <v>608</v>
      </c>
      <c r="N26" s="167"/>
      <c r="O26" s="167"/>
      <c r="P26" s="167">
        <v>1139885</v>
      </c>
      <c r="Q26" s="167"/>
      <c r="R26" s="167"/>
      <c r="S26" s="167"/>
    </row>
    <row r="27" spans="1:19" ht="105" x14ac:dyDescent="0.25">
      <c r="A27" s="377"/>
      <c r="B27" s="380"/>
      <c r="C27" s="382"/>
      <c r="D27" s="384"/>
      <c r="E27" s="329" t="s">
        <v>637</v>
      </c>
      <c r="F27" s="329" t="s">
        <v>638</v>
      </c>
      <c r="G27" s="334">
        <v>45736</v>
      </c>
      <c r="H27" s="329"/>
      <c r="I27" s="335"/>
      <c r="J27" s="327"/>
      <c r="K27" s="54"/>
      <c r="L27" s="4"/>
      <c r="M27" s="338"/>
      <c r="N27" s="167"/>
      <c r="O27" s="167"/>
      <c r="P27" s="167"/>
      <c r="Q27" s="167"/>
      <c r="R27" s="167"/>
      <c r="S27" s="167"/>
    </row>
    <row r="28" spans="1:19" ht="285" x14ac:dyDescent="0.25">
      <c r="A28" s="378"/>
      <c r="B28" s="380"/>
      <c r="C28" s="382"/>
      <c r="D28" s="384"/>
      <c r="E28" s="8" t="s">
        <v>21</v>
      </c>
      <c r="F28" s="6" t="s">
        <v>43</v>
      </c>
      <c r="G28" s="8" t="s">
        <v>22</v>
      </c>
      <c r="H28" s="9" t="s">
        <v>26</v>
      </c>
      <c r="I28" s="10" t="s">
        <v>43</v>
      </c>
      <c r="J28" s="9" t="s">
        <v>27</v>
      </c>
      <c r="K28" s="54"/>
      <c r="L28" s="9"/>
      <c r="M28" s="16"/>
      <c r="N28" s="167"/>
      <c r="O28" s="167"/>
      <c r="P28" s="167"/>
      <c r="Q28" s="167"/>
      <c r="R28" s="167"/>
      <c r="S28" s="167"/>
    </row>
    <row r="29" spans="1:19" s="19" customFormat="1" ht="28.5" x14ac:dyDescent="0.2">
      <c r="A29" s="33"/>
      <c r="B29" s="318" t="s">
        <v>561</v>
      </c>
      <c r="C29" s="33">
        <v>813</v>
      </c>
      <c r="D29" s="33"/>
      <c r="E29" s="33"/>
      <c r="F29" s="33"/>
      <c r="G29" s="33"/>
      <c r="H29" s="33"/>
      <c r="I29" s="33"/>
      <c r="J29" s="33"/>
      <c r="K29" s="175"/>
      <c r="L29" s="33"/>
      <c r="M29" s="33"/>
      <c r="N29" s="36"/>
      <c r="O29" s="36"/>
      <c r="P29" s="36">
        <f>P30</f>
        <v>1506290</v>
      </c>
      <c r="Q29" s="36">
        <f t="shared" ref="Q29:S29" si="4">Q30</f>
        <v>0</v>
      </c>
      <c r="R29" s="36">
        <f t="shared" si="4"/>
        <v>0</v>
      </c>
      <c r="S29" s="36">
        <f t="shared" si="4"/>
        <v>0</v>
      </c>
    </row>
    <row r="30" spans="1:19" ht="114" x14ac:dyDescent="0.25">
      <c r="A30" s="63">
        <v>10700</v>
      </c>
      <c r="B30" s="308" t="s">
        <v>642</v>
      </c>
      <c r="C30" s="7">
        <v>813</v>
      </c>
      <c r="D30" s="7"/>
      <c r="E30" s="7"/>
      <c r="F30" s="7"/>
      <c r="G30" s="7"/>
      <c r="H30" s="7"/>
      <c r="I30" s="7"/>
      <c r="J30" s="7"/>
      <c r="K30" s="177"/>
      <c r="L30" s="7"/>
      <c r="M30" s="7"/>
      <c r="N30" s="167"/>
      <c r="O30" s="167"/>
      <c r="P30" s="167">
        <f>P31</f>
        <v>1506290</v>
      </c>
      <c r="Q30" s="167"/>
      <c r="R30" s="167"/>
      <c r="S30" s="167"/>
    </row>
    <row r="31" spans="1:19" ht="90" x14ac:dyDescent="0.25">
      <c r="A31" s="376" t="s">
        <v>643</v>
      </c>
      <c r="B31" s="379" t="s">
        <v>432</v>
      </c>
      <c r="C31" s="381">
        <v>813</v>
      </c>
      <c r="D31" s="368" t="s">
        <v>55</v>
      </c>
      <c r="E31" s="303" t="s">
        <v>19</v>
      </c>
      <c r="F31" s="303" t="s">
        <v>283</v>
      </c>
      <c r="G31" s="305" t="s">
        <v>20</v>
      </c>
      <c r="H31" s="303" t="s">
        <v>23</v>
      </c>
      <c r="I31" s="306" t="s">
        <v>43</v>
      </c>
      <c r="J31" s="305" t="s">
        <v>25</v>
      </c>
      <c r="K31" s="54" t="s">
        <v>609</v>
      </c>
      <c r="L31" s="4"/>
      <c r="M31" s="9" t="s">
        <v>610</v>
      </c>
      <c r="N31" s="167"/>
      <c r="O31" s="167"/>
      <c r="P31" s="167">
        <v>1506290</v>
      </c>
      <c r="Q31" s="167"/>
      <c r="R31" s="167"/>
      <c r="S31" s="167"/>
    </row>
    <row r="32" spans="1:19" ht="105" x14ac:dyDescent="0.25">
      <c r="A32" s="377"/>
      <c r="B32" s="380"/>
      <c r="C32" s="382"/>
      <c r="D32" s="384"/>
      <c r="E32" s="329" t="s">
        <v>637</v>
      </c>
      <c r="F32" s="329" t="s">
        <v>638</v>
      </c>
      <c r="G32" s="334">
        <v>45736</v>
      </c>
      <c r="H32" s="329"/>
      <c r="I32" s="335"/>
      <c r="J32" s="327"/>
      <c r="K32" s="54"/>
      <c r="L32" s="4"/>
      <c r="M32" s="338"/>
      <c r="N32" s="167"/>
      <c r="O32" s="167"/>
      <c r="P32" s="167"/>
      <c r="Q32" s="167"/>
      <c r="R32" s="167"/>
      <c r="S32" s="167"/>
    </row>
    <row r="33" spans="1:19" ht="285" x14ac:dyDescent="0.25">
      <c r="A33" s="378"/>
      <c r="B33" s="380"/>
      <c r="C33" s="382"/>
      <c r="D33" s="384"/>
      <c r="E33" s="8" t="s">
        <v>21</v>
      </c>
      <c r="F33" s="6" t="s">
        <v>43</v>
      </c>
      <c r="G33" s="8" t="s">
        <v>22</v>
      </c>
      <c r="H33" s="9" t="s">
        <v>26</v>
      </c>
      <c r="I33" s="10" t="s">
        <v>43</v>
      </c>
      <c r="J33" s="9" t="s">
        <v>27</v>
      </c>
      <c r="K33" s="54"/>
      <c r="L33" s="9"/>
      <c r="M33" s="16"/>
      <c r="N33" s="167"/>
      <c r="O33" s="167"/>
      <c r="P33" s="167"/>
      <c r="Q33" s="167"/>
      <c r="R33" s="167"/>
      <c r="S33" s="167"/>
    </row>
    <row r="34" spans="1:19" s="19" customFormat="1" ht="42.75" x14ac:dyDescent="0.2">
      <c r="A34" s="33"/>
      <c r="B34" s="318" t="s">
        <v>562</v>
      </c>
      <c r="C34" s="33">
        <v>816</v>
      </c>
      <c r="D34" s="33"/>
      <c r="E34" s="33"/>
      <c r="F34" s="33"/>
      <c r="G34" s="33"/>
      <c r="H34" s="33"/>
      <c r="I34" s="33"/>
      <c r="J34" s="33"/>
      <c r="K34" s="175"/>
      <c r="L34" s="33"/>
      <c r="M34" s="33"/>
      <c r="N34" s="36"/>
      <c r="O34" s="36"/>
      <c r="P34" s="36">
        <f>P35</f>
        <v>1053771</v>
      </c>
      <c r="Q34" s="36">
        <f t="shared" ref="Q34:S34" si="5">Q35</f>
        <v>0</v>
      </c>
      <c r="R34" s="36">
        <f t="shared" si="5"/>
        <v>0</v>
      </c>
      <c r="S34" s="36">
        <f t="shared" si="5"/>
        <v>0</v>
      </c>
    </row>
    <row r="35" spans="1:19" ht="114" x14ac:dyDescent="0.25">
      <c r="A35" s="63">
        <v>10700</v>
      </c>
      <c r="B35" s="308" t="s">
        <v>642</v>
      </c>
      <c r="C35" s="7">
        <v>816</v>
      </c>
      <c r="D35" s="7"/>
      <c r="E35" s="7"/>
      <c r="F35" s="7"/>
      <c r="G35" s="7"/>
      <c r="H35" s="7"/>
      <c r="I35" s="7"/>
      <c r="J35" s="7"/>
      <c r="K35" s="177"/>
      <c r="L35" s="7"/>
      <c r="M35" s="7"/>
      <c r="N35" s="167"/>
      <c r="O35" s="167"/>
      <c r="P35" s="167">
        <f>P36</f>
        <v>1053771</v>
      </c>
      <c r="Q35" s="167"/>
      <c r="R35" s="167"/>
      <c r="S35" s="167"/>
    </row>
    <row r="36" spans="1:19" ht="90" x14ac:dyDescent="0.25">
      <c r="A36" s="376" t="s">
        <v>643</v>
      </c>
      <c r="B36" s="379" t="s">
        <v>432</v>
      </c>
      <c r="C36" s="381">
        <v>816</v>
      </c>
      <c r="D36" s="368" t="s">
        <v>55</v>
      </c>
      <c r="E36" s="303" t="s">
        <v>19</v>
      </c>
      <c r="F36" s="303" t="s">
        <v>283</v>
      </c>
      <c r="G36" s="305" t="s">
        <v>20</v>
      </c>
      <c r="H36" s="303" t="s">
        <v>23</v>
      </c>
      <c r="I36" s="306" t="s">
        <v>43</v>
      </c>
      <c r="J36" s="305" t="s">
        <v>25</v>
      </c>
      <c r="K36" s="54" t="s">
        <v>611</v>
      </c>
      <c r="L36" s="4"/>
      <c r="M36" s="9" t="s">
        <v>612</v>
      </c>
      <c r="N36" s="167"/>
      <c r="O36" s="167"/>
      <c r="P36" s="167">
        <v>1053771</v>
      </c>
      <c r="Q36" s="167"/>
      <c r="R36" s="167"/>
      <c r="S36" s="167"/>
    </row>
    <row r="37" spans="1:19" ht="105" x14ac:dyDescent="0.25">
      <c r="A37" s="377"/>
      <c r="B37" s="380"/>
      <c r="C37" s="382"/>
      <c r="D37" s="384"/>
      <c r="E37" s="329" t="s">
        <v>637</v>
      </c>
      <c r="F37" s="329" t="s">
        <v>638</v>
      </c>
      <c r="G37" s="334">
        <v>45736</v>
      </c>
      <c r="H37" s="329"/>
      <c r="I37" s="335"/>
      <c r="J37" s="327"/>
      <c r="K37" s="54"/>
      <c r="L37" s="4"/>
      <c r="M37" s="338"/>
      <c r="N37" s="167"/>
      <c r="O37" s="167"/>
      <c r="P37" s="167"/>
      <c r="Q37" s="167"/>
      <c r="R37" s="167"/>
      <c r="S37" s="167"/>
    </row>
    <row r="38" spans="1:19" ht="285" x14ac:dyDescent="0.25">
      <c r="A38" s="378"/>
      <c r="B38" s="380"/>
      <c r="C38" s="382"/>
      <c r="D38" s="384"/>
      <c r="E38" s="8" t="s">
        <v>21</v>
      </c>
      <c r="F38" s="6" t="s">
        <v>43</v>
      </c>
      <c r="G38" s="8" t="s">
        <v>22</v>
      </c>
      <c r="H38" s="9" t="s">
        <v>26</v>
      </c>
      <c r="I38" s="10" t="s">
        <v>43</v>
      </c>
      <c r="J38" s="9" t="s">
        <v>27</v>
      </c>
      <c r="K38" s="54"/>
      <c r="L38" s="9"/>
      <c r="M38" s="16"/>
      <c r="N38" s="167"/>
      <c r="O38" s="167"/>
      <c r="P38" s="167"/>
      <c r="Q38" s="167"/>
      <c r="R38" s="167"/>
      <c r="S38" s="167"/>
    </row>
    <row r="39" spans="1:19" s="19" customFormat="1" ht="28.5" x14ac:dyDescent="0.2">
      <c r="A39" s="33"/>
      <c r="B39" s="318" t="s">
        <v>600</v>
      </c>
      <c r="C39" s="33">
        <v>819</v>
      </c>
      <c r="D39" s="33"/>
      <c r="E39" s="33"/>
      <c r="F39" s="33"/>
      <c r="G39" s="33"/>
      <c r="H39" s="33"/>
      <c r="I39" s="33"/>
      <c r="J39" s="33"/>
      <c r="K39" s="175"/>
      <c r="L39" s="33"/>
      <c r="M39" s="33"/>
      <c r="N39" s="36"/>
      <c r="O39" s="36"/>
      <c r="P39" s="36">
        <f>P40</f>
        <v>1163604</v>
      </c>
      <c r="Q39" s="36">
        <f t="shared" ref="Q39:S39" si="6">Q40</f>
        <v>0</v>
      </c>
      <c r="R39" s="36">
        <f t="shared" si="6"/>
        <v>0</v>
      </c>
      <c r="S39" s="36">
        <f t="shared" si="6"/>
        <v>0</v>
      </c>
    </row>
    <row r="40" spans="1:19" ht="114" x14ac:dyDescent="0.25">
      <c r="A40" s="63">
        <v>10700</v>
      </c>
      <c r="B40" s="308" t="s">
        <v>642</v>
      </c>
      <c r="C40" s="7"/>
      <c r="D40" s="7"/>
      <c r="E40" s="7"/>
      <c r="F40" s="7"/>
      <c r="G40" s="7"/>
      <c r="H40" s="7"/>
      <c r="I40" s="7"/>
      <c r="J40" s="7"/>
      <c r="K40" s="177"/>
      <c r="L40" s="7"/>
      <c r="M40" s="7"/>
      <c r="N40" s="167"/>
      <c r="O40" s="167"/>
      <c r="P40" s="167">
        <f>P41</f>
        <v>1163604</v>
      </c>
      <c r="Q40" s="167"/>
      <c r="R40" s="167"/>
      <c r="S40" s="167"/>
    </row>
    <row r="41" spans="1:19" ht="90" x14ac:dyDescent="0.25">
      <c r="A41" s="376" t="s">
        <v>643</v>
      </c>
      <c r="B41" s="379" t="s">
        <v>432</v>
      </c>
      <c r="C41" s="381">
        <v>819</v>
      </c>
      <c r="D41" s="368" t="s">
        <v>55</v>
      </c>
      <c r="E41" s="321" t="s">
        <v>19</v>
      </c>
      <c r="F41" s="321" t="s">
        <v>283</v>
      </c>
      <c r="G41" s="323" t="s">
        <v>20</v>
      </c>
      <c r="H41" s="321" t="s">
        <v>23</v>
      </c>
      <c r="I41" s="324" t="s">
        <v>43</v>
      </c>
      <c r="J41" s="323" t="s">
        <v>25</v>
      </c>
      <c r="K41" s="54" t="s">
        <v>613</v>
      </c>
      <c r="L41" s="4"/>
      <c r="M41" s="320" t="s">
        <v>614</v>
      </c>
      <c r="N41" s="167"/>
      <c r="O41" s="167"/>
      <c r="P41" s="167">
        <v>1163604</v>
      </c>
      <c r="Q41" s="167"/>
      <c r="R41" s="167"/>
      <c r="S41" s="167"/>
    </row>
    <row r="42" spans="1:19" ht="105" x14ac:dyDescent="0.25">
      <c r="A42" s="377"/>
      <c r="B42" s="380"/>
      <c r="C42" s="382"/>
      <c r="D42" s="384"/>
      <c r="E42" s="329" t="s">
        <v>637</v>
      </c>
      <c r="F42" s="329" t="s">
        <v>638</v>
      </c>
      <c r="G42" s="334">
        <v>45736</v>
      </c>
      <c r="H42" s="329"/>
      <c r="I42" s="335"/>
      <c r="J42" s="327"/>
      <c r="K42" s="54"/>
      <c r="L42" s="4"/>
      <c r="M42" s="338"/>
      <c r="N42" s="167"/>
      <c r="O42" s="167"/>
      <c r="P42" s="167"/>
      <c r="Q42" s="167"/>
      <c r="R42" s="167"/>
      <c r="S42" s="167"/>
    </row>
    <row r="43" spans="1:19" ht="285" x14ac:dyDescent="0.25">
      <c r="A43" s="378"/>
      <c r="B43" s="380"/>
      <c r="C43" s="382"/>
      <c r="D43" s="384"/>
      <c r="E43" s="8" t="s">
        <v>21</v>
      </c>
      <c r="F43" s="6" t="s">
        <v>43</v>
      </c>
      <c r="G43" s="8" t="s">
        <v>22</v>
      </c>
      <c r="H43" s="320" t="s">
        <v>26</v>
      </c>
      <c r="I43" s="10" t="s">
        <v>43</v>
      </c>
      <c r="J43" s="320" t="s">
        <v>27</v>
      </c>
      <c r="K43" s="54"/>
      <c r="L43" s="320"/>
      <c r="M43" s="16"/>
      <c r="N43" s="167"/>
      <c r="O43" s="167"/>
      <c r="P43" s="167"/>
      <c r="Q43" s="167"/>
      <c r="R43" s="167"/>
      <c r="S43" s="167"/>
    </row>
    <row r="44" spans="1:19" s="19" customFormat="1" ht="42.75" x14ac:dyDescent="0.2">
      <c r="A44" s="33"/>
      <c r="B44" s="318" t="s">
        <v>563</v>
      </c>
      <c r="C44" s="33">
        <v>822</v>
      </c>
      <c r="D44" s="33"/>
      <c r="E44" s="33"/>
      <c r="F44" s="33"/>
      <c r="G44" s="33"/>
      <c r="H44" s="33"/>
      <c r="I44" s="33"/>
      <c r="J44" s="33"/>
      <c r="K44" s="175"/>
      <c r="L44" s="33"/>
      <c r="M44" s="33"/>
      <c r="N44" s="36"/>
      <c r="O44" s="36"/>
      <c r="P44" s="36">
        <f>P45</f>
        <v>705586</v>
      </c>
      <c r="Q44" s="36">
        <f t="shared" ref="Q44:S44" si="7">Q45</f>
        <v>0</v>
      </c>
      <c r="R44" s="36">
        <f t="shared" si="7"/>
        <v>0</v>
      </c>
      <c r="S44" s="36">
        <f t="shared" si="7"/>
        <v>0</v>
      </c>
    </row>
    <row r="45" spans="1:19" ht="114" x14ac:dyDescent="0.25">
      <c r="A45" s="63">
        <v>10700</v>
      </c>
      <c r="B45" s="308" t="s">
        <v>642</v>
      </c>
      <c r="C45" s="7">
        <v>822</v>
      </c>
      <c r="D45" s="7"/>
      <c r="E45" s="7"/>
      <c r="F45" s="7"/>
      <c r="G45" s="7"/>
      <c r="H45" s="7"/>
      <c r="I45" s="7"/>
      <c r="J45" s="7"/>
      <c r="K45" s="177"/>
      <c r="L45" s="7"/>
      <c r="M45" s="7"/>
      <c r="N45" s="167"/>
      <c r="O45" s="167"/>
      <c r="P45" s="167">
        <f>P46</f>
        <v>705586</v>
      </c>
      <c r="Q45" s="167"/>
      <c r="R45" s="167"/>
      <c r="S45" s="167"/>
    </row>
    <row r="46" spans="1:19" ht="90" x14ac:dyDescent="0.25">
      <c r="A46" s="376" t="s">
        <v>643</v>
      </c>
      <c r="B46" s="379" t="s">
        <v>432</v>
      </c>
      <c r="C46" s="381">
        <v>822</v>
      </c>
      <c r="D46" s="368" t="s">
        <v>55</v>
      </c>
      <c r="E46" s="303" t="s">
        <v>19</v>
      </c>
      <c r="F46" s="303" t="s">
        <v>283</v>
      </c>
      <c r="G46" s="305" t="s">
        <v>20</v>
      </c>
      <c r="H46" s="303" t="s">
        <v>23</v>
      </c>
      <c r="I46" s="306" t="s">
        <v>43</v>
      </c>
      <c r="J46" s="305" t="s">
        <v>25</v>
      </c>
      <c r="K46" s="54" t="s">
        <v>616</v>
      </c>
      <c r="L46" s="4"/>
      <c r="M46" s="9" t="s">
        <v>615</v>
      </c>
      <c r="N46" s="167"/>
      <c r="O46" s="167"/>
      <c r="P46" s="167">
        <v>705586</v>
      </c>
      <c r="Q46" s="167"/>
      <c r="R46" s="167"/>
      <c r="S46" s="167"/>
    </row>
    <row r="47" spans="1:19" ht="105" x14ac:dyDescent="0.25">
      <c r="A47" s="377"/>
      <c r="B47" s="380"/>
      <c r="C47" s="382"/>
      <c r="D47" s="384"/>
      <c r="E47" s="329" t="s">
        <v>637</v>
      </c>
      <c r="F47" s="329" t="s">
        <v>638</v>
      </c>
      <c r="G47" s="334">
        <v>45736</v>
      </c>
      <c r="H47" s="329"/>
      <c r="I47" s="335"/>
      <c r="J47" s="327"/>
      <c r="K47" s="54"/>
      <c r="L47" s="4"/>
      <c r="M47" s="338"/>
      <c r="N47" s="167"/>
      <c r="O47" s="167"/>
      <c r="P47" s="167"/>
      <c r="Q47" s="167"/>
      <c r="R47" s="167"/>
      <c r="S47" s="167"/>
    </row>
    <row r="48" spans="1:19" ht="285" x14ac:dyDescent="0.25">
      <c r="A48" s="378"/>
      <c r="B48" s="380"/>
      <c r="C48" s="382"/>
      <c r="D48" s="384"/>
      <c r="E48" s="8" t="s">
        <v>21</v>
      </c>
      <c r="F48" s="6" t="s">
        <v>43</v>
      </c>
      <c r="G48" s="8" t="s">
        <v>22</v>
      </c>
      <c r="H48" s="9" t="s">
        <v>26</v>
      </c>
      <c r="I48" s="10" t="s">
        <v>43</v>
      </c>
      <c r="J48" s="9" t="s">
        <v>27</v>
      </c>
      <c r="K48" s="54"/>
      <c r="L48" s="9"/>
      <c r="M48" s="16"/>
      <c r="N48" s="167"/>
      <c r="O48" s="167"/>
      <c r="P48" s="167"/>
      <c r="Q48" s="167"/>
      <c r="R48" s="167"/>
      <c r="S48" s="167"/>
    </row>
    <row r="49" spans="1:19" s="19" customFormat="1" ht="28.5" x14ac:dyDescent="0.2">
      <c r="A49" s="33"/>
      <c r="B49" s="318" t="s">
        <v>564</v>
      </c>
      <c r="C49" s="33">
        <v>825</v>
      </c>
      <c r="D49" s="33"/>
      <c r="E49" s="33"/>
      <c r="F49" s="33"/>
      <c r="G49" s="33"/>
      <c r="H49" s="33"/>
      <c r="I49" s="33"/>
      <c r="J49" s="33"/>
      <c r="K49" s="175"/>
      <c r="L49" s="33"/>
      <c r="M49" s="33"/>
      <c r="N49" s="36"/>
      <c r="O49" s="36"/>
      <c r="P49" s="36">
        <f>P50</f>
        <v>1661445</v>
      </c>
      <c r="Q49" s="36">
        <f t="shared" ref="Q49:S49" si="8">Q50</f>
        <v>0</v>
      </c>
      <c r="R49" s="36">
        <f t="shared" si="8"/>
        <v>0</v>
      </c>
      <c r="S49" s="36">
        <f t="shared" si="8"/>
        <v>0</v>
      </c>
    </row>
    <row r="50" spans="1:19" ht="114" x14ac:dyDescent="0.25">
      <c r="A50" s="63">
        <v>10700</v>
      </c>
      <c r="B50" s="308" t="s">
        <v>642</v>
      </c>
      <c r="C50" s="7">
        <v>825</v>
      </c>
      <c r="D50" s="7"/>
      <c r="E50" s="7"/>
      <c r="F50" s="7"/>
      <c r="G50" s="7"/>
      <c r="H50" s="7"/>
      <c r="I50" s="7"/>
      <c r="J50" s="7"/>
      <c r="K50" s="177"/>
      <c r="L50" s="7"/>
      <c r="M50" s="7"/>
      <c r="N50" s="167"/>
      <c r="O50" s="167"/>
      <c r="P50" s="167">
        <f>P51</f>
        <v>1661445</v>
      </c>
      <c r="Q50" s="167"/>
      <c r="R50" s="167"/>
      <c r="S50" s="167"/>
    </row>
    <row r="51" spans="1:19" ht="90" x14ac:dyDescent="0.25">
      <c r="A51" s="376" t="s">
        <v>643</v>
      </c>
      <c r="B51" s="379" t="s">
        <v>432</v>
      </c>
      <c r="C51" s="381">
        <v>825</v>
      </c>
      <c r="D51" s="368" t="s">
        <v>55</v>
      </c>
      <c r="E51" s="303" t="s">
        <v>19</v>
      </c>
      <c r="F51" s="303" t="s">
        <v>283</v>
      </c>
      <c r="G51" s="305" t="s">
        <v>20</v>
      </c>
      <c r="H51" s="303" t="s">
        <v>23</v>
      </c>
      <c r="I51" s="306" t="s">
        <v>43</v>
      </c>
      <c r="J51" s="305" t="s">
        <v>25</v>
      </c>
      <c r="K51" s="54" t="s">
        <v>617</v>
      </c>
      <c r="L51" s="4"/>
      <c r="M51" s="9" t="s">
        <v>618</v>
      </c>
      <c r="N51" s="167"/>
      <c r="O51" s="167"/>
      <c r="P51" s="167">
        <v>1661445</v>
      </c>
      <c r="Q51" s="167"/>
      <c r="R51" s="167"/>
      <c r="S51" s="167"/>
    </row>
    <row r="52" spans="1:19" ht="105" x14ac:dyDescent="0.25">
      <c r="A52" s="377"/>
      <c r="B52" s="380"/>
      <c r="C52" s="382"/>
      <c r="D52" s="384"/>
      <c r="E52" s="329" t="s">
        <v>637</v>
      </c>
      <c r="F52" s="329" t="s">
        <v>638</v>
      </c>
      <c r="G52" s="334">
        <v>45736</v>
      </c>
      <c r="H52" s="329"/>
      <c r="I52" s="335"/>
      <c r="J52" s="327"/>
      <c r="K52" s="54"/>
      <c r="L52" s="4"/>
      <c r="M52" s="338"/>
      <c r="N52" s="167"/>
      <c r="O52" s="167"/>
      <c r="P52" s="167"/>
      <c r="Q52" s="167"/>
      <c r="R52" s="167"/>
      <c r="S52" s="167"/>
    </row>
    <row r="53" spans="1:19" ht="285" x14ac:dyDescent="0.25">
      <c r="A53" s="378"/>
      <c r="B53" s="380"/>
      <c r="C53" s="382"/>
      <c r="D53" s="384"/>
      <c r="E53" s="8" t="s">
        <v>21</v>
      </c>
      <c r="F53" s="6" t="s">
        <v>43</v>
      </c>
      <c r="G53" s="8" t="s">
        <v>22</v>
      </c>
      <c r="H53" s="9" t="s">
        <v>26</v>
      </c>
      <c r="I53" s="10" t="s">
        <v>43</v>
      </c>
      <c r="J53" s="9" t="s">
        <v>27</v>
      </c>
      <c r="K53" s="54"/>
      <c r="L53" s="9"/>
      <c r="M53" s="16"/>
      <c r="N53" s="167"/>
      <c r="O53" s="167"/>
      <c r="P53" s="167"/>
      <c r="Q53" s="167"/>
      <c r="R53" s="167"/>
      <c r="S53" s="167"/>
    </row>
    <row r="54" spans="1:19" s="19" customFormat="1" ht="28.5" x14ac:dyDescent="0.2">
      <c r="A54" s="33"/>
      <c r="B54" s="318" t="s">
        <v>565</v>
      </c>
      <c r="C54" s="33">
        <v>831</v>
      </c>
      <c r="D54" s="33"/>
      <c r="E54" s="33"/>
      <c r="F54" s="33"/>
      <c r="G54" s="33"/>
      <c r="H54" s="33"/>
      <c r="I54" s="33"/>
      <c r="J54" s="33"/>
      <c r="K54" s="175"/>
      <c r="L54" s="33"/>
      <c r="M54" s="33"/>
      <c r="N54" s="36"/>
      <c r="O54" s="36"/>
      <c r="P54" s="36">
        <f>P55</f>
        <v>1068102</v>
      </c>
      <c r="Q54" s="36">
        <f t="shared" ref="Q54:S54" si="9">Q55</f>
        <v>0</v>
      </c>
      <c r="R54" s="36">
        <f t="shared" si="9"/>
        <v>0</v>
      </c>
      <c r="S54" s="36">
        <f t="shared" si="9"/>
        <v>0</v>
      </c>
    </row>
    <row r="55" spans="1:19" ht="114" x14ac:dyDescent="0.25">
      <c r="A55" s="63">
        <v>10700</v>
      </c>
      <c r="B55" s="308" t="s">
        <v>642</v>
      </c>
      <c r="C55" s="7">
        <v>831</v>
      </c>
      <c r="D55" s="7"/>
      <c r="E55" s="7"/>
      <c r="F55" s="7"/>
      <c r="G55" s="7"/>
      <c r="H55" s="7"/>
      <c r="I55" s="7"/>
      <c r="J55" s="7"/>
      <c r="K55" s="177"/>
      <c r="L55" s="7"/>
      <c r="M55" s="7"/>
      <c r="N55" s="167"/>
      <c r="O55" s="167"/>
      <c r="P55" s="167">
        <f>P56</f>
        <v>1068102</v>
      </c>
      <c r="Q55" s="167"/>
      <c r="R55" s="167"/>
      <c r="S55" s="167"/>
    </row>
    <row r="56" spans="1:19" ht="90" x14ac:dyDescent="0.25">
      <c r="A56" s="376" t="s">
        <v>643</v>
      </c>
      <c r="B56" s="379" t="s">
        <v>432</v>
      </c>
      <c r="C56" s="381">
        <v>831</v>
      </c>
      <c r="D56" s="368" t="s">
        <v>55</v>
      </c>
      <c r="E56" s="303" t="s">
        <v>19</v>
      </c>
      <c r="F56" s="303" t="s">
        <v>283</v>
      </c>
      <c r="G56" s="305" t="s">
        <v>20</v>
      </c>
      <c r="H56" s="303" t="s">
        <v>23</v>
      </c>
      <c r="I56" s="306" t="s">
        <v>43</v>
      </c>
      <c r="J56" s="305" t="s">
        <v>25</v>
      </c>
      <c r="K56" s="54" t="s">
        <v>619</v>
      </c>
      <c r="L56" s="4"/>
      <c r="M56" s="9" t="s">
        <v>620</v>
      </c>
      <c r="N56" s="167"/>
      <c r="O56" s="167"/>
      <c r="P56" s="167">
        <v>1068102</v>
      </c>
      <c r="Q56" s="167"/>
      <c r="R56" s="167"/>
      <c r="S56" s="167"/>
    </row>
    <row r="57" spans="1:19" ht="105" x14ac:dyDescent="0.25">
      <c r="A57" s="377"/>
      <c r="B57" s="380"/>
      <c r="C57" s="382"/>
      <c r="D57" s="384"/>
      <c r="E57" s="329" t="s">
        <v>637</v>
      </c>
      <c r="F57" s="329" t="s">
        <v>638</v>
      </c>
      <c r="G57" s="334">
        <v>45736</v>
      </c>
      <c r="H57" s="329"/>
      <c r="I57" s="335"/>
      <c r="J57" s="327"/>
      <c r="K57" s="54"/>
      <c r="L57" s="4"/>
      <c r="M57" s="338"/>
      <c r="N57" s="167"/>
      <c r="O57" s="167"/>
      <c r="P57" s="167"/>
      <c r="Q57" s="167"/>
      <c r="R57" s="167"/>
      <c r="S57" s="167"/>
    </row>
    <row r="58" spans="1:19" ht="285" x14ac:dyDescent="0.25">
      <c r="A58" s="378"/>
      <c r="B58" s="380"/>
      <c r="C58" s="382"/>
      <c r="D58" s="384"/>
      <c r="E58" s="8" t="s">
        <v>21</v>
      </c>
      <c r="F58" s="6" t="s">
        <v>43</v>
      </c>
      <c r="G58" s="8" t="s">
        <v>22</v>
      </c>
      <c r="H58" s="9" t="s">
        <v>26</v>
      </c>
      <c r="I58" s="10" t="s">
        <v>43</v>
      </c>
      <c r="J58" s="9" t="s">
        <v>27</v>
      </c>
      <c r="K58" s="54"/>
      <c r="L58" s="9"/>
      <c r="M58" s="16"/>
      <c r="N58" s="167"/>
      <c r="O58" s="167"/>
      <c r="P58" s="167"/>
      <c r="Q58" s="167"/>
      <c r="R58" s="167"/>
      <c r="S58" s="167"/>
    </row>
    <row r="59" spans="1:19" s="19" customFormat="1" ht="28.5" x14ac:dyDescent="0.2">
      <c r="A59" s="33"/>
      <c r="B59" s="318" t="s">
        <v>566</v>
      </c>
      <c r="C59" s="33">
        <v>834</v>
      </c>
      <c r="D59" s="33"/>
      <c r="E59" s="33"/>
      <c r="F59" s="33"/>
      <c r="G59" s="33"/>
      <c r="H59" s="33"/>
      <c r="I59" s="33"/>
      <c r="J59" s="33"/>
      <c r="K59" s="175"/>
      <c r="L59" s="33"/>
      <c r="M59" s="33"/>
      <c r="N59" s="36"/>
      <c r="O59" s="36"/>
      <c r="P59" s="36">
        <f>P60</f>
        <v>1382483</v>
      </c>
      <c r="Q59" s="36">
        <f t="shared" ref="Q59:S59" si="10">Q60</f>
        <v>0</v>
      </c>
      <c r="R59" s="36">
        <f t="shared" si="10"/>
        <v>0</v>
      </c>
      <c r="S59" s="36">
        <f t="shared" si="10"/>
        <v>0</v>
      </c>
    </row>
    <row r="60" spans="1:19" ht="114" x14ac:dyDescent="0.25">
      <c r="A60" s="63">
        <v>10700</v>
      </c>
      <c r="B60" s="308" t="s">
        <v>642</v>
      </c>
      <c r="C60" s="7">
        <v>834</v>
      </c>
      <c r="D60" s="7"/>
      <c r="E60" s="7"/>
      <c r="F60" s="7"/>
      <c r="G60" s="7"/>
      <c r="H60" s="7"/>
      <c r="I60" s="7"/>
      <c r="J60" s="7"/>
      <c r="K60" s="177"/>
      <c r="L60" s="7"/>
      <c r="M60" s="7"/>
      <c r="N60" s="167"/>
      <c r="O60" s="167"/>
      <c r="P60" s="167">
        <f>P61</f>
        <v>1382483</v>
      </c>
      <c r="Q60" s="167"/>
      <c r="R60" s="167"/>
      <c r="S60" s="167"/>
    </row>
    <row r="61" spans="1:19" ht="90" x14ac:dyDescent="0.25">
      <c r="A61" s="376" t="s">
        <v>643</v>
      </c>
      <c r="B61" s="379" t="s">
        <v>432</v>
      </c>
      <c r="C61" s="381">
        <v>834</v>
      </c>
      <c r="D61" s="368" t="s">
        <v>55</v>
      </c>
      <c r="E61" s="303" t="s">
        <v>19</v>
      </c>
      <c r="F61" s="303" t="s">
        <v>283</v>
      </c>
      <c r="G61" s="305" t="s">
        <v>20</v>
      </c>
      <c r="H61" s="303" t="s">
        <v>23</v>
      </c>
      <c r="I61" s="306" t="s">
        <v>43</v>
      </c>
      <c r="J61" s="305" t="s">
        <v>25</v>
      </c>
      <c r="K61" s="54" t="s">
        <v>621</v>
      </c>
      <c r="L61" s="4"/>
      <c r="M61" s="9" t="s">
        <v>622</v>
      </c>
      <c r="N61" s="167"/>
      <c r="O61" s="167"/>
      <c r="P61" s="167">
        <v>1382483</v>
      </c>
      <c r="Q61" s="167"/>
      <c r="R61" s="167"/>
      <c r="S61" s="167"/>
    </row>
    <row r="62" spans="1:19" ht="105" x14ac:dyDescent="0.25">
      <c r="A62" s="377"/>
      <c r="B62" s="380"/>
      <c r="C62" s="382"/>
      <c r="D62" s="384"/>
      <c r="E62" s="329" t="s">
        <v>637</v>
      </c>
      <c r="F62" s="329" t="s">
        <v>638</v>
      </c>
      <c r="G62" s="334">
        <v>45736</v>
      </c>
      <c r="H62" s="329"/>
      <c r="I62" s="335"/>
      <c r="J62" s="327"/>
      <c r="K62" s="54"/>
      <c r="L62" s="4"/>
      <c r="M62" s="338"/>
      <c r="N62" s="167"/>
      <c r="O62" s="167"/>
      <c r="P62" s="167"/>
      <c r="Q62" s="167"/>
      <c r="R62" s="167"/>
      <c r="S62" s="167"/>
    </row>
    <row r="63" spans="1:19" ht="285" x14ac:dyDescent="0.25">
      <c r="A63" s="378"/>
      <c r="B63" s="380"/>
      <c r="C63" s="382"/>
      <c r="D63" s="384"/>
      <c r="E63" s="8" t="s">
        <v>21</v>
      </c>
      <c r="F63" s="6" t="s">
        <v>43</v>
      </c>
      <c r="G63" s="8" t="s">
        <v>22</v>
      </c>
      <c r="H63" s="9" t="s">
        <v>26</v>
      </c>
      <c r="I63" s="10" t="s">
        <v>43</v>
      </c>
      <c r="J63" s="9" t="s">
        <v>27</v>
      </c>
      <c r="K63" s="54"/>
      <c r="L63" s="9"/>
      <c r="M63" s="16"/>
      <c r="N63" s="167"/>
      <c r="O63" s="167"/>
      <c r="P63" s="167"/>
      <c r="Q63" s="167"/>
      <c r="R63" s="167"/>
      <c r="S63" s="167"/>
    </row>
    <row r="64" spans="1:19" s="19" customFormat="1" ht="28.5" x14ac:dyDescent="0.2">
      <c r="A64" s="33"/>
      <c r="B64" s="318" t="s">
        <v>567</v>
      </c>
      <c r="C64" s="33">
        <v>836</v>
      </c>
      <c r="D64" s="33"/>
      <c r="E64" s="33"/>
      <c r="F64" s="33"/>
      <c r="G64" s="33"/>
      <c r="H64" s="33"/>
      <c r="I64" s="33"/>
      <c r="J64" s="33"/>
      <c r="K64" s="175"/>
      <c r="L64" s="33"/>
      <c r="M64" s="33"/>
      <c r="N64" s="36"/>
      <c r="O64" s="36"/>
      <c r="P64" s="36">
        <f>P65</f>
        <v>793379</v>
      </c>
      <c r="Q64" s="36">
        <f t="shared" ref="Q64:S64" si="11">Q65</f>
        <v>0</v>
      </c>
      <c r="R64" s="36">
        <f t="shared" si="11"/>
        <v>0</v>
      </c>
      <c r="S64" s="36">
        <f t="shared" si="11"/>
        <v>0</v>
      </c>
    </row>
    <row r="65" spans="1:19" ht="114" x14ac:dyDescent="0.25">
      <c r="A65" s="63">
        <v>10700</v>
      </c>
      <c r="B65" s="308" t="s">
        <v>642</v>
      </c>
      <c r="C65" s="7">
        <v>836</v>
      </c>
      <c r="D65" s="7"/>
      <c r="E65" s="7"/>
      <c r="F65" s="7"/>
      <c r="G65" s="7"/>
      <c r="H65" s="7"/>
      <c r="I65" s="7"/>
      <c r="J65" s="7"/>
      <c r="K65" s="177"/>
      <c r="L65" s="7"/>
      <c r="M65" s="7"/>
      <c r="N65" s="167"/>
      <c r="O65" s="167"/>
      <c r="P65" s="167">
        <f>P66</f>
        <v>793379</v>
      </c>
      <c r="Q65" s="167"/>
      <c r="R65" s="167"/>
      <c r="S65" s="167"/>
    </row>
    <row r="66" spans="1:19" ht="90" x14ac:dyDescent="0.25">
      <c r="A66" s="376" t="s">
        <v>643</v>
      </c>
      <c r="B66" s="379" t="s">
        <v>432</v>
      </c>
      <c r="C66" s="381">
        <v>836</v>
      </c>
      <c r="D66" s="368" t="s">
        <v>55</v>
      </c>
      <c r="E66" s="303" t="s">
        <v>19</v>
      </c>
      <c r="F66" s="303" t="s">
        <v>283</v>
      </c>
      <c r="G66" s="305" t="s">
        <v>20</v>
      </c>
      <c r="H66" s="303" t="s">
        <v>23</v>
      </c>
      <c r="I66" s="306" t="s">
        <v>43</v>
      </c>
      <c r="J66" s="305" t="s">
        <v>25</v>
      </c>
      <c r="K66" s="54" t="s">
        <v>623</v>
      </c>
      <c r="L66" s="4"/>
      <c r="M66" s="9" t="s">
        <v>624</v>
      </c>
      <c r="N66" s="167"/>
      <c r="O66" s="167"/>
      <c r="P66" s="167">
        <v>793379</v>
      </c>
      <c r="Q66" s="167"/>
      <c r="R66" s="167"/>
      <c r="S66" s="167"/>
    </row>
    <row r="67" spans="1:19" ht="105" x14ac:dyDescent="0.25">
      <c r="A67" s="377"/>
      <c r="B67" s="380"/>
      <c r="C67" s="382"/>
      <c r="D67" s="384"/>
      <c r="E67" s="329" t="s">
        <v>637</v>
      </c>
      <c r="F67" s="329" t="s">
        <v>638</v>
      </c>
      <c r="G67" s="334">
        <v>45736</v>
      </c>
      <c r="H67" s="329"/>
      <c r="I67" s="335"/>
      <c r="J67" s="327"/>
      <c r="K67" s="54"/>
      <c r="L67" s="4"/>
      <c r="M67" s="338"/>
      <c r="N67" s="167"/>
      <c r="O67" s="167"/>
      <c r="P67" s="167"/>
      <c r="Q67" s="167"/>
      <c r="R67" s="167"/>
      <c r="S67" s="167"/>
    </row>
    <row r="68" spans="1:19" ht="285" x14ac:dyDescent="0.25">
      <c r="A68" s="378"/>
      <c r="B68" s="380"/>
      <c r="C68" s="382"/>
      <c r="D68" s="384"/>
      <c r="E68" s="8" t="s">
        <v>21</v>
      </c>
      <c r="F68" s="6" t="s">
        <v>43</v>
      </c>
      <c r="G68" s="8" t="s">
        <v>22</v>
      </c>
      <c r="H68" s="9" t="s">
        <v>26</v>
      </c>
      <c r="I68" s="10" t="s">
        <v>43</v>
      </c>
      <c r="J68" s="9" t="s">
        <v>27</v>
      </c>
      <c r="K68" s="54"/>
      <c r="L68" s="9"/>
      <c r="M68" s="16"/>
      <c r="N68" s="167"/>
      <c r="O68" s="167"/>
      <c r="P68" s="167"/>
      <c r="Q68" s="167"/>
      <c r="R68" s="167"/>
      <c r="S68" s="167"/>
    </row>
    <row r="69" spans="1:19" s="19" customFormat="1" ht="28.5" x14ac:dyDescent="0.2">
      <c r="A69" s="33"/>
      <c r="B69" s="318" t="s">
        <v>568</v>
      </c>
      <c r="C69" s="33">
        <v>837</v>
      </c>
      <c r="D69" s="33"/>
      <c r="E69" s="33"/>
      <c r="F69" s="33"/>
      <c r="G69" s="33"/>
      <c r="H69" s="33"/>
      <c r="I69" s="33"/>
      <c r="J69" s="33"/>
      <c r="K69" s="175"/>
      <c r="L69" s="33"/>
      <c r="M69" s="33"/>
      <c r="N69" s="36">
        <f t="shared" ref="N69:O69" si="12">N70</f>
        <v>0</v>
      </c>
      <c r="O69" s="36">
        <f t="shared" si="12"/>
        <v>0</v>
      </c>
      <c r="P69" s="36">
        <f>P70</f>
        <v>1455695</v>
      </c>
      <c r="Q69" s="36">
        <f t="shared" ref="Q69:S69" si="13">Q70</f>
        <v>0</v>
      </c>
      <c r="R69" s="36">
        <f t="shared" si="13"/>
        <v>0</v>
      </c>
      <c r="S69" s="36">
        <f t="shared" si="13"/>
        <v>0</v>
      </c>
    </row>
    <row r="70" spans="1:19" ht="114" x14ac:dyDescent="0.25">
      <c r="A70" s="63">
        <v>10700</v>
      </c>
      <c r="B70" s="308" t="s">
        <v>642</v>
      </c>
      <c r="C70" s="7">
        <v>837</v>
      </c>
      <c r="D70" s="7"/>
      <c r="E70" s="7"/>
      <c r="F70" s="7"/>
      <c r="G70" s="7"/>
      <c r="H70" s="7"/>
      <c r="I70" s="7"/>
      <c r="J70" s="7"/>
      <c r="K70" s="177"/>
      <c r="L70" s="7"/>
      <c r="M70" s="7"/>
      <c r="N70" s="167"/>
      <c r="O70" s="167"/>
      <c r="P70" s="167">
        <f>P71</f>
        <v>1455695</v>
      </c>
      <c r="Q70" s="167"/>
      <c r="R70" s="167"/>
      <c r="S70" s="167"/>
    </row>
    <row r="71" spans="1:19" ht="90" x14ac:dyDescent="0.25">
      <c r="A71" s="376" t="s">
        <v>643</v>
      </c>
      <c r="B71" s="379" t="s">
        <v>432</v>
      </c>
      <c r="C71" s="381">
        <v>837</v>
      </c>
      <c r="D71" s="368" t="s">
        <v>55</v>
      </c>
      <c r="E71" s="303" t="s">
        <v>19</v>
      </c>
      <c r="F71" s="303" t="s">
        <v>283</v>
      </c>
      <c r="G71" s="305" t="s">
        <v>20</v>
      </c>
      <c r="H71" s="303" t="s">
        <v>23</v>
      </c>
      <c r="I71" s="306" t="s">
        <v>43</v>
      </c>
      <c r="J71" s="305" t="s">
        <v>25</v>
      </c>
      <c r="K71" s="54" t="s">
        <v>625</v>
      </c>
      <c r="L71" s="4"/>
      <c r="M71" s="9" t="s">
        <v>626</v>
      </c>
      <c r="N71" s="167"/>
      <c r="O71" s="167"/>
      <c r="P71" s="167">
        <v>1455695</v>
      </c>
      <c r="Q71" s="167"/>
      <c r="R71" s="167"/>
      <c r="S71" s="167"/>
    </row>
    <row r="72" spans="1:19" ht="105" x14ac:dyDescent="0.25">
      <c r="A72" s="377"/>
      <c r="B72" s="380"/>
      <c r="C72" s="382"/>
      <c r="D72" s="384"/>
      <c r="E72" s="329" t="s">
        <v>637</v>
      </c>
      <c r="F72" s="329" t="s">
        <v>638</v>
      </c>
      <c r="G72" s="334">
        <v>45736</v>
      </c>
      <c r="H72" s="329"/>
      <c r="I72" s="335"/>
      <c r="J72" s="327"/>
      <c r="K72" s="54"/>
      <c r="L72" s="4"/>
      <c r="M72" s="338"/>
      <c r="N72" s="167"/>
      <c r="O72" s="167"/>
      <c r="P72" s="167"/>
      <c r="Q72" s="167"/>
      <c r="R72" s="167"/>
      <c r="S72" s="167"/>
    </row>
    <row r="73" spans="1:19" ht="285" x14ac:dyDescent="0.25">
      <c r="A73" s="378"/>
      <c r="B73" s="380"/>
      <c r="C73" s="382"/>
      <c r="D73" s="384"/>
      <c r="E73" s="8" t="s">
        <v>21</v>
      </c>
      <c r="F73" s="6" t="s">
        <v>43</v>
      </c>
      <c r="G73" s="8" t="s">
        <v>22</v>
      </c>
      <c r="H73" s="9" t="s">
        <v>26</v>
      </c>
      <c r="I73" s="10" t="s">
        <v>43</v>
      </c>
      <c r="J73" s="9" t="s">
        <v>27</v>
      </c>
      <c r="K73" s="54"/>
      <c r="L73" s="9"/>
      <c r="M73" s="16"/>
      <c r="N73" s="167"/>
      <c r="O73" s="167"/>
      <c r="P73" s="167"/>
      <c r="Q73" s="167"/>
      <c r="R73" s="167"/>
      <c r="S73" s="167"/>
    </row>
    <row r="74" spans="1:19" s="19" customFormat="1" ht="28.5" x14ac:dyDescent="0.2">
      <c r="A74" s="33"/>
      <c r="B74" s="318" t="s">
        <v>569</v>
      </c>
      <c r="C74" s="33">
        <v>838</v>
      </c>
      <c r="D74" s="33"/>
      <c r="E74" s="33"/>
      <c r="F74" s="33"/>
      <c r="G74" s="33"/>
      <c r="H74" s="33"/>
      <c r="I74" s="33"/>
      <c r="J74" s="33"/>
      <c r="K74" s="175"/>
      <c r="L74" s="33"/>
      <c r="M74" s="33"/>
      <c r="N74" s="36">
        <f t="shared" ref="N74:O74" si="14">N75</f>
        <v>0</v>
      </c>
      <c r="O74" s="36">
        <f t="shared" si="14"/>
        <v>0</v>
      </c>
      <c r="P74" s="36">
        <f>P75</f>
        <v>2360070</v>
      </c>
      <c r="Q74" s="36">
        <f t="shared" ref="Q74:S74" si="15">Q75</f>
        <v>0</v>
      </c>
      <c r="R74" s="36">
        <f t="shared" si="15"/>
        <v>0</v>
      </c>
      <c r="S74" s="36">
        <f t="shared" si="15"/>
        <v>0</v>
      </c>
    </row>
    <row r="75" spans="1:19" ht="114" x14ac:dyDescent="0.25">
      <c r="A75" s="63">
        <v>10700</v>
      </c>
      <c r="B75" s="308" t="s">
        <v>642</v>
      </c>
      <c r="C75" s="7">
        <v>838</v>
      </c>
      <c r="D75" s="7"/>
      <c r="E75" s="7"/>
      <c r="F75" s="7"/>
      <c r="G75" s="7"/>
      <c r="H75" s="7"/>
      <c r="I75" s="7"/>
      <c r="J75" s="7"/>
      <c r="K75" s="177"/>
      <c r="L75" s="7"/>
      <c r="M75" s="7"/>
      <c r="N75" s="167"/>
      <c r="O75" s="167"/>
      <c r="P75" s="167">
        <f>P76</f>
        <v>2360070</v>
      </c>
      <c r="Q75" s="167"/>
      <c r="R75" s="167"/>
      <c r="S75" s="167"/>
    </row>
    <row r="76" spans="1:19" ht="90" x14ac:dyDescent="0.25">
      <c r="A76" s="376" t="s">
        <v>643</v>
      </c>
      <c r="B76" s="379" t="s">
        <v>432</v>
      </c>
      <c r="C76" s="381">
        <v>838</v>
      </c>
      <c r="D76" s="368" t="s">
        <v>55</v>
      </c>
      <c r="E76" s="303" t="s">
        <v>19</v>
      </c>
      <c r="F76" s="303" t="s">
        <v>283</v>
      </c>
      <c r="G76" s="305" t="s">
        <v>20</v>
      </c>
      <c r="H76" s="303" t="s">
        <v>23</v>
      </c>
      <c r="I76" s="306" t="s">
        <v>43</v>
      </c>
      <c r="J76" s="305" t="s">
        <v>25</v>
      </c>
      <c r="K76" s="54" t="s">
        <v>627</v>
      </c>
      <c r="L76" s="4"/>
      <c r="M76" s="9" t="s">
        <v>628</v>
      </c>
      <c r="N76" s="167"/>
      <c r="O76" s="167"/>
      <c r="P76" s="167">
        <v>2360070</v>
      </c>
      <c r="Q76" s="167"/>
      <c r="R76" s="167"/>
      <c r="S76" s="167"/>
    </row>
    <row r="77" spans="1:19" ht="105" x14ac:dyDescent="0.25">
      <c r="A77" s="377"/>
      <c r="B77" s="380"/>
      <c r="C77" s="382"/>
      <c r="D77" s="384"/>
      <c r="E77" s="329" t="s">
        <v>637</v>
      </c>
      <c r="F77" s="329" t="s">
        <v>638</v>
      </c>
      <c r="G77" s="334">
        <v>45736</v>
      </c>
      <c r="H77" s="329"/>
      <c r="I77" s="335"/>
      <c r="J77" s="327"/>
      <c r="K77" s="54"/>
      <c r="L77" s="4"/>
      <c r="M77" s="338"/>
      <c r="N77" s="167"/>
      <c r="O77" s="167"/>
      <c r="P77" s="167"/>
      <c r="Q77" s="167"/>
      <c r="R77" s="167"/>
      <c r="S77" s="167"/>
    </row>
    <row r="78" spans="1:19" ht="285" x14ac:dyDescent="0.25">
      <c r="A78" s="378"/>
      <c r="B78" s="380"/>
      <c r="C78" s="382"/>
      <c r="D78" s="384"/>
      <c r="E78" s="8" t="s">
        <v>21</v>
      </c>
      <c r="F78" s="6" t="s">
        <v>43</v>
      </c>
      <c r="G78" s="8" t="s">
        <v>22</v>
      </c>
      <c r="H78" s="9" t="s">
        <v>26</v>
      </c>
      <c r="I78" s="10" t="s">
        <v>43</v>
      </c>
      <c r="J78" s="9" t="s">
        <v>27</v>
      </c>
      <c r="K78" s="54"/>
      <c r="L78" s="9"/>
      <c r="M78" s="16"/>
      <c r="N78" s="167"/>
      <c r="O78" s="167"/>
      <c r="P78" s="167"/>
      <c r="Q78" s="167"/>
      <c r="R78" s="167"/>
      <c r="S78" s="167"/>
    </row>
    <row r="79" spans="1:19" s="19" customFormat="1" ht="28.5" x14ac:dyDescent="0.2">
      <c r="A79" s="33"/>
      <c r="B79" s="318" t="s">
        <v>570</v>
      </c>
      <c r="C79" s="33">
        <v>840</v>
      </c>
      <c r="D79" s="33"/>
      <c r="E79" s="33"/>
      <c r="F79" s="33"/>
      <c r="G79" s="33"/>
      <c r="H79" s="33"/>
      <c r="I79" s="33"/>
      <c r="J79" s="33"/>
      <c r="K79" s="175"/>
      <c r="L79" s="33"/>
      <c r="M79" s="33"/>
      <c r="N79" s="36"/>
      <c r="O79" s="36"/>
      <c r="P79" s="36">
        <f>P80</f>
        <v>1534085</v>
      </c>
      <c r="Q79" s="36"/>
      <c r="R79" s="36"/>
      <c r="S79" s="36"/>
    </row>
    <row r="80" spans="1:19" ht="114" x14ac:dyDescent="0.25">
      <c r="A80" s="63">
        <v>10700</v>
      </c>
      <c r="B80" s="308" t="s">
        <v>642</v>
      </c>
      <c r="C80" s="7">
        <v>840</v>
      </c>
      <c r="D80" s="7"/>
      <c r="E80" s="7"/>
      <c r="F80" s="7"/>
      <c r="G80" s="7"/>
      <c r="H80" s="7"/>
      <c r="I80" s="7"/>
      <c r="J80" s="7"/>
      <c r="K80" s="177"/>
      <c r="L80" s="7"/>
      <c r="M80" s="7"/>
      <c r="N80" s="167"/>
      <c r="O80" s="167"/>
      <c r="P80" s="167">
        <f>P81</f>
        <v>1534085</v>
      </c>
      <c r="Q80" s="167"/>
      <c r="R80" s="167"/>
      <c r="S80" s="167"/>
    </row>
    <row r="81" spans="1:19" ht="90" x14ac:dyDescent="0.25">
      <c r="A81" s="376" t="s">
        <v>643</v>
      </c>
      <c r="B81" s="379" t="s">
        <v>432</v>
      </c>
      <c r="C81" s="381">
        <v>840</v>
      </c>
      <c r="D81" s="368" t="s">
        <v>55</v>
      </c>
      <c r="E81" s="303" t="s">
        <v>19</v>
      </c>
      <c r="F81" s="303" t="s">
        <v>283</v>
      </c>
      <c r="G81" s="305" t="s">
        <v>20</v>
      </c>
      <c r="H81" s="303" t="s">
        <v>23</v>
      </c>
      <c r="I81" s="306" t="s">
        <v>43</v>
      </c>
      <c r="J81" s="305" t="s">
        <v>25</v>
      </c>
      <c r="K81" s="54" t="s">
        <v>629</v>
      </c>
      <c r="L81" s="4"/>
      <c r="M81" s="9" t="s">
        <v>630</v>
      </c>
      <c r="N81" s="167"/>
      <c r="O81" s="167"/>
      <c r="P81" s="167">
        <v>1534085</v>
      </c>
      <c r="Q81" s="167"/>
      <c r="R81" s="167"/>
      <c r="S81" s="167"/>
    </row>
    <row r="82" spans="1:19" ht="105" x14ac:dyDescent="0.25">
      <c r="A82" s="377"/>
      <c r="B82" s="380"/>
      <c r="C82" s="382"/>
      <c r="D82" s="384"/>
      <c r="E82" s="329" t="s">
        <v>637</v>
      </c>
      <c r="F82" s="329" t="s">
        <v>638</v>
      </c>
      <c r="G82" s="334">
        <v>45736</v>
      </c>
      <c r="H82" s="329"/>
      <c r="I82" s="335"/>
      <c r="J82" s="327"/>
      <c r="K82" s="54"/>
      <c r="L82" s="4"/>
      <c r="M82" s="338"/>
      <c r="N82" s="167"/>
      <c r="O82" s="167"/>
      <c r="P82" s="167"/>
      <c r="Q82" s="167"/>
      <c r="R82" s="167"/>
      <c r="S82" s="167"/>
    </row>
    <row r="83" spans="1:19" ht="285" x14ac:dyDescent="0.25">
      <c r="A83" s="378"/>
      <c r="B83" s="380"/>
      <c r="C83" s="382"/>
      <c r="D83" s="384"/>
      <c r="E83" s="8" t="s">
        <v>21</v>
      </c>
      <c r="F83" s="6" t="s">
        <v>43</v>
      </c>
      <c r="G83" s="8" t="s">
        <v>22</v>
      </c>
      <c r="H83" s="9" t="s">
        <v>26</v>
      </c>
      <c r="I83" s="10" t="s">
        <v>43</v>
      </c>
      <c r="J83" s="9" t="s">
        <v>27</v>
      </c>
      <c r="K83" s="54"/>
      <c r="L83" s="9"/>
      <c r="M83" s="16"/>
      <c r="N83" s="167"/>
      <c r="O83" s="167"/>
      <c r="P83" s="167"/>
      <c r="Q83" s="167"/>
      <c r="R83" s="167"/>
      <c r="S83" s="167"/>
    </row>
    <row r="84" spans="1:19" s="19" customFormat="1" ht="42.75" x14ac:dyDescent="0.2">
      <c r="A84" s="33"/>
      <c r="B84" s="318" t="s">
        <v>571</v>
      </c>
      <c r="C84" s="33">
        <v>851</v>
      </c>
      <c r="D84" s="33"/>
      <c r="E84" s="33"/>
      <c r="F84" s="33"/>
      <c r="G84" s="33"/>
      <c r="H84" s="33"/>
      <c r="I84" s="33"/>
      <c r="J84" s="33"/>
      <c r="K84" s="175"/>
      <c r="L84" s="33"/>
      <c r="M84" s="33"/>
      <c r="N84" s="36">
        <f t="shared" ref="N84:O84" si="16">N85</f>
        <v>0</v>
      </c>
      <c r="O84" s="36">
        <f t="shared" si="16"/>
        <v>0</v>
      </c>
      <c r="P84" s="36">
        <f>P85</f>
        <v>451674</v>
      </c>
      <c r="Q84" s="36">
        <f t="shared" ref="Q84:S84" si="17">Q85</f>
        <v>0</v>
      </c>
      <c r="R84" s="36">
        <f t="shared" si="17"/>
        <v>0</v>
      </c>
      <c r="S84" s="36">
        <f t="shared" si="17"/>
        <v>0</v>
      </c>
    </row>
    <row r="85" spans="1:19" ht="114" x14ac:dyDescent="0.25">
      <c r="A85" s="63">
        <v>10700</v>
      </c>
      <c r="B85" s="308" t="s">
        <v>642</v>
      </c>
      <c r="C85" s="7">
        <v>851</v>
      </c>
      <c r="D85" s="7"/>
      <c r="E85" s="7"/>
      <c r="F85" s="7"/>
      <c r="G85" s="7"/>
      <c r="H85" s="7"/>
      <c r="I85" s="7"/>
      <c r="J85" s="7"/>
      <c r="K85" s="177"/>
      <c r="L85" s="7"/>
      <c r="M85" s="7"/>
      <c r="N85" s="167"/>
      <c r="O85" s="167"/>
      <c r="P85" s="167">
        <f>P86</f>
        <v>451674</v>
      </c>
      <c r="Q85" s="167"/>
      <c r="R85" s="167"/>
      <c r="S85" s="167"/>
    </row>
    <row r="86" spans="1:19" ht="90" x14ac:dyDescent="0.25">
      <c r="A86" s="376" t="s">
        <v>643</v>
      </c>
      <c r="B86" s="379" t="s">
        <v>432</v>
      </c>
      <c r="C86" s="381">
        <v>851</v>
      </c>
      <c r="D86" s="368" t="s">
        <v>55</v>
      </c>
      <c r="E86" s="303" t="s">
        <v>19</v>
      </c>
      <c r="F86" s="303" t="s">
        <v>283</v>
      </c>
      <c r="G86" s="305" t="s">
        <v>20</v>
      </c>
      <c r="H86" s="303" t="s">
        <v>23</v>
      </c>
      <c r="I86" s="306" t="s">
        <v>43</v>
      </c>
      <c r="J86" s="305" t="s">
        <v>25</v>
      </c>
      <c r="K86" s="54" t="s">
        <v>631</v>
      </c>
      <c r="L86" s="4"/>
      <c r="M86" s="338" t="s">
        <v>632</v>
      </c>
      <c r="N86" s="167"/>
      <c r="O86" s="167"/>
      <c r="P86" s="167">
        <v>451674</v>
      </c>
      <c r="Q86" s="167"/>
      <c r="R86" s="167"/>
      <c r="S86" s="167"/>
    </row>
    <row r="87" spans="1:19" ht="105" x14ac:dyDescent="0.25">
      <c r="A87" s="377"/>
      <c r="B87" s="380"/>
      <c r="C87" s="382"/>
      <c r="D87" s="384"/>
      <c r="E87" s="329" t="s">
        <v>637</v>
      </c>
      <c r="F87" s="329" t="s">
        <v>638</v>
      </c>
      <c r="G87" s="334">
        <v>45736</v>
      </c>
      <c r="H87" s="329"/>
      <c r="I87" s="335"/>
      <c r="J87" s="327"/>
      <c r="K87" s="54"/>
      <c r="L87" s="4"/>
      <c r="M87" s="338"/>
      <c r="N87" s="167"/>
      <c r="O87" s="167"/>
      <c r="P87" s="167"/>
      <c r="Q87" s="167"/>
      <c r="R87" s="167"/>
      <c r="S87" s="167"/>
    </row>
    <row r="88" spans="1:19" ht="285" x14ac:dyDescent="0.25">
      <c r="A88" s="378"/>
      <c r="B88" s="380"/>
      <c r="C88" s="382"/>
      <c r="D88" s="384"/>
      <c r="E88" s="8" t="s">
        <v>21</v>
      </c>
      <c r="F88" s="6" t="s">
        <v>43</v>
      </c>
      <c r="G88" s="8" t="s">
        <v>22</v>
      </c>
      <c r="H88" s="9" t="s">
        <v>26</v>
      </c>
      <c r="I88" s="10" t="s">
        <v>43</v>
      </c>
      <c r="J88" s="9" t="s">
        <v>27</v>
      </c>
      <c r="K88" s="54" t="s">
        <v>635</v>
      </c>
      <c r="L88" s="9"/>
      <c r="M88" s="338" t="s">
        <v>636</v>
      </c>
      <c r="N88" s="167"/>
      <c r="O88" s="167"/>
      <c r="P88" s="167"/>
      <c r="Q88" s="167"/>
      <c r="R88" s="167"/>
      <c r="S88" s="167"/>
    </row>
    <row r="89" spans="1:19" s="19" customFormat="1" ht="28.5" x14ac:dyDescent="0.2">
      <c r="A89" s="33"/>
      <c r="B89" s="318" t="s">
        <v>572</v>
      </c>
      <c r="C89" s="33">
        <v>852</v>
      </c>
      <c r="D89" s="33"/>
      <c r="E89" s="33"/>
      <c r="F89" s="33"/>
      <c r="G89" s="33"/>
      <c r="H89" s="33"/>
      <c r="I89" s="33"/>
      <c r="J89" s="33"/>
      <c r="K89" s="175"/>
      <c r="L89" s="33"/>
      <c r="M89" s="33"/>
      <c r="N89" s="36">
        <f t="shared" ref="N89:O89" si="18">N90</f>
        <v>0</v>
      </c>
      <c r="O89" s="36">
        <f t="shared" si="18"/>
        <v>0</v>
      </c>
      <c r="P89" s="36">
        <f>P90</f>
        <v>5561356</v>
      </c>
      <c r="Q89" s="36">
        <f t="shared" ref="Q89:S89" si="19">Q90</f>
        <v>0</v>
      </c>
      <c r="R89" s="36">
        <f t="shared" si="19"/>
        <v>0</v>
      </c>
      <c r="S89" s="36">
        <f t="shared" si="19"/>
        <v>0</v>
      </c>
    </row>
    <row r="90" spans="1:19" ht="114" x14ac:dyDescent="0.25">
      <c r="A90" s="63">
        <v>10700</v>
      </c>
      <c r="B90" s="308" t="s">
        <v>642</v>
      </c>
      <c r="C90" s="7">
        <v>852</v>
      </c>
      <c r="D90" s="7"/>
      <c r="E90" s="7"/>
      <c r="F90" s="7"/>
      <c r="G90" s="7"/>
      <c r="H90" s="7"/>
      <c r="I90" s="7"/>
      <c r="J90" s="7"/>
      <c r="K90" s="177"/>
      <c r="L90" s="7"/>
      <c r="M90" s="7"/>
      <c r="N90" s="167"/>
      <c r="O90" s="167"/>
      <c r="P90" s="167">
        <f>P91</f>
        <v>5561356</v>
      </c>
      <c r="Q90" s="167"/>
      <c r="R90" s="167"/>
      <c r="S90" s="167"/>
    </row>
    <row r="91" spans="1:19" ht="90" x14ac:dyDescent="0.25">
      <c r="A91" s="376" t="s">
        <v>643</v>
      </c>
      <c r="B91" s="379" t="s">
        <v>432</v>
      </c>
      <c r="C91" s="381">
        <v>852</v>
      </c>
      <c r="D91" s="368" t="s">
        <v>55</v>
      </c>
      <c r="E91" s="303" t="s">
        <v>19</v>
      </c>
      <c r="F91" s="303" t="s">
        <v>283</v>
      </c>
      <c r="G91" s="305" t="s">
        <v>20</v>
      </c>
      <c r="H91" s="303" t="s">
        <v>23</v>
      </c>
      <c r="I91" s="306" t="s">
        <v>43</v>
      </c>
      <c r="J91" s="305" t="s">
        <v>25</v>
      </c>
      <c r="K91" s="54" t="s">
        <v>631</v>
      </c>
      <c r="L91" s="4"/>
      <c r="M91" s="9" t="s">
        <v>632</v>
      </c>
      <c r="N91" s="167"/>
      <c r="O91" s="167"/>
      <c r="P91" s="167">
        <v>5561356</v>
      </c>
      <c r="Q91" s="167"/>
      <c r="R91" s="167"/>
      <c r="S91" s="167"/>
    </row>
    <row r="92" spans="1:19" ht="105" x14ac:dyDescent="0.25">
      <c r="A92" s="377"/>
      <c r="B92" s="380"/>
      <c r="C92" s="382"/>
      <c r="D92" s="384"/>
      <c r="E92" s="329" t="s">
        <v>637</v>
      </c>
      <c r="F92" s="329" t="s">
        <v>638</v>
      </c>
      <c r="G92" s="334">
        <v>45736</v>
      </c>
      <c r="H92" s="329"/>
      <c r="I92" s="335"/>
      <c r="J92" s="327"/>
      <c r="K92" s="54"/>
      <c r="L92" s="4"/>
      <c r="M92" s="338"/>
      <c r="N92" s="167"/>
      <c r="O92" s="167"/>
      <c r="P92" s="167"/>
      <c r="Q92" s="167"/>
      <c r="R92" s="167"/>
      <c r="S92" s="167"/>
    </row>
    <row r="93" spans="1:19" ht="285" x14ac:dyDescent="0.25">
      <c r="A93" s="378"/>
      <c r="B93" s="380"/>
      <c r="C93" s="382"/>
      <c r="D93" s="384"/>
      <c r="E93" s="8" t="s">
        <v>21</v>
      </c>
      <c r="F93" s="6" t="s">
        <v>43</v>
      </c>
      <c r="G93" s="8" t="s">
        <v>22</v>
      </c>
      <c r="H93" s="9" t="s">
        <v>26</v>
      </c>
      <c r="I93" s="10" t="s">
        <v>43</v>
      </c>
      <c r="J93" s="9" t="s">
        <v>27</v>
      </c>
      <c r="K93" s="54"/>
      <c r="L93" s="9"/>
      <c r="M93" s="16"/>
      <c r="N93" s="167"/>
      <c r="O93" s="167"/>
      <c r="P93" s="167"/>
      <c r="Q93" s="167"/>
      <c r="R93" s="167"/>
      <c r="S93" s="167"/>
    </row>
    <row r="94" spans="1:19" s="19" customFormat="1" ht="42.75" x14ac:dyDescent="0.2">
      <c r="A94" s="33"/>
      <c r="B94" s="318" t="s">
        <v>573</v>
      </c>
      <c r="C94" s="33">
        <v>855</v>
      </c>
      <c r="D94" s="33"/>
      <c r="E94" s="33"/>
      <c r="F94" s="33"/>
      <c r="G94" s="33"/>
      <c r="H94" s="33"/>
      <c r="I94" s="33"/>
      <c r="J94" s="33"/>
      <c r="K94" s="175"/>
      <c r="L94" s="33"/>
      <c r="M94" s="33"/>
      <c r="N94" s="36">
        <f t="shared" ref="N94:O94" si="20">N95</f>
        <v>0</v>
      </c>
      <c r="O94" s="36">
        <f t="shared" si="20"/>
        <v>0</v>
      </c>
      <c r="P94" s="36">
        <f>P95</f>
        <v>445662</v>
      </c>
      <c r="Q94" s="36">
        <f t="shared" ref="Q94:S94" si="21">Q95</f>
        <v>0</v>
      </c>
      <c r="R94" s="36">
        <f t="shared" si="21"/>
        <v>0</v>
      </c>
      <c r="S94" s="36">
        <f t="shared" si="21"/>
        <v>0</v>
      </c>
    </row>
    <row r="95" spans="1:19" ht="114" x14ac:dyDescent="0.25">
      <c r="A95" s="63">
        <v>10700</v>
      </c>
      <c r="B95" s="308" t="s">
        <v>642</v>
      </c>
      <c r="C95" s="7">
        <v>855</v>
      </c>
      <c r="D95" s="7"/>
      <c r="E95" s="7"/>
      <c r="F95" s="7"/>
      <c r="G95" s="7"/>
      <c r="H95" s="7"/>
      <c r="I95" s="7"/>
      <c r="J95" s="7"/>
      <c r="K95" s="177"/>
      <c r="L95" s="7"/>
      <c r="M95" s="7"/>
      <c r="N95" s="167"/>
      <c r="O95" s="167"/>
      <c r="P95" s="167">
        <f>P96</f>
        <v>445662</v>
      </c>
      <c r="Q95" s="167"/>
      <c r="R95" s="167"/>
      <c r="S95" s="167"/>
    </row>
    <row r="96" spans="1:19" ht="90" x14ac:dyDescent="0.25">
      <c r="A96" s="376" t="s">
        <v>643</v>
      </c>
      <c r="B96" s="379" t="s">
        <v>432</v>
      </c>
      <c r="C96" s="381">
        <v>855</v>
      </c>
      <c r="D96" s="368" t="s">
        <v>55</v>
      </c>
      <c r="E96" s="303" t="s">
        <v>19</v>
      </c>
      <c r="F96" s="303" t="s">
        <v>283</v>
      </c>
      <c r="G96" s="305" t="s">
        <v>20</v>
      </c>
      <c r="H96" s="303" t="s">
        <v>23</v>
      </c>
      <c r="I96" s="306" t="s">
        <v>43</v>
      </c>
      <c r="J96" s="305" t="s">
        <v>25</v>
      </c>
      <c r="K96" s="54" t="s">
        <v>631</v>
      </c>
      <c r="L96" s="4"/>
      <c r="M96" s="338" t="s">
        <v>632</v>
      </c>
      <c r="N96" s="167"/>
      <c r="O96" s="167"/>
      <c r="P96" s="167">
        <v>445662</v>
      </c>
      <c r="Q96" s="167"/>
      <c r="R96" s="167"/>
      <c r="S96" s="167"/>
    </row>
    <row r="97" spans="1:19" ht="105" x14ac:dyDescent="0.25">
      <c r="A97" s="377"/>
      <c r="B97" s="380"/>
      <c r="C97" s="382"/>
      <c r="D97" s="384"/>
      <c r="E97" s="329" t="s">
        <v>637</v>
      </c>
      <c r="F97" s="329" t="s">
        <v>638</v>
      </c>
      <c r="G97" s="334">
        <v>45736</v>
      </c>
      <c r="H97" s="329"/>
      <c r="I97" s="335"/>
      <c r="J97" s="327"/>
      <c r="K97" s="54"/>
      <c r="L97" s="4"/>
      <c r="M97" s="338"/>
      <c r="N97" s="167"/>
      <c r="O97" s="167"/>
      <c r="P97" s="167"/>
      <c r="Q97" s="167"/>
      <c r="R97" s="167"/>
      <c r="S97" s="167"/>
    </row>
    <row r="98" spans="1:19" ht="285" x14ac:dyDescent="0.25">
      <c r="A98" s="378"/>
      <c r="B98" s="380"/>
      <c r="C98" s="382"/>
      <c r="D98" s="384"/>
      <c r="E98" s="8" t="s">
        <v>21</v>
      </c>
      <c r="F98" s="6" t="s">
        <v>43</v>
      </c>
      <c r="G98" s="8" t="s">
        <v>22</v>
      </c>
      <c r="H98" s="9" t="s">
        <v>26</v>
      </c>
      <c r="I98" s="10" t="s">
        <v>43</v>
      </c>
      <c r="J98" s="9" t="s">
        <v>27</v>
      </c>
      <c r="K98" s="54" t="s">
        <v>633</v>
      </c>
      <c r="L98" s="9"/>
      <c r="M98" s="338" t="s">
        <v>634</v>
      </c>
      <c r="N98" s="167"/>
      <c r="O98" s="167"/>
      <c r="P98" s="167"/>
      <c r="Q98" s="167"/>
      <c r="R98" s="167"/>
      <c r="S98" s="167"/>
    </row>
    <row r="99" spans="1:19" s="19" customFormat="1" ht="28.5" x14ac:dyDescent="0.2">
      <c r="A99" s="33"/>
      <c r="B99" s="318" t="s">
        <v>574</v>
      </c>
      <c r="C99" s="33">
        <v>901</v>
      </c>
      <c r="D99" s="33"/>
      <c r="E99" s="33"/>
      <c r="F99" s="33"/>
      <c r="G99" s="33"/>
      <c r="H99" s="33"/>
      <c r="I99" s="33"/>
      <c r="J99" s="33"/>
      <c r="K99" s="175"/>
      <c r="L99" s="33"/>
      <c r="M99" s="33"/>
      <c r="N99" s="36">
        <f t="shared" ref="N99:O99" si="22">N100</f>
        <v>0</v>
      </c>
      <c r="O99" s="36">
        <f t="shared" si="22"/>
        <v>0</v>
      </c>
      <c r="P99" s="36">
        <f>P100</f>
        <v>1155515</v>
      </c>
      <c r="Q99" s="36">
        <f t="shared" ref="Q99:S99" si="23">Q100</f>
        <v>0</v>
      </c>
      <c r="R99" s="36">
        <f t="shared" si="23"/>
        <v>0</v>
      </c>
      <c r="S99" s="36">
        <f t="shared" si="23"/>
        <v>0</v>
      </c>
    </row>
    <row r="100" spans="1:19" ht="114" x14ac:dyDescent="0.25">
      <c r="A100" s="63">
        <v>10700</v>
      </c>
      <c r="B100" s="308" t="s">
        <v>642</v>
      </c>
      <c r="C100" s="7">
        <v>901</v>
      </c>
      <c r="D100" s="7"/>
      <c r="E100" s="7"/>
      <c r="F100" s="7"/>
      <c r="G100" s="7"/>
      <c r="H100" s="7"/>
      <c r="I100" s="7"/>
      <c r="J100" s="7"/>
      <c r="K100" s="177"/>
      <c r="L100" s="7"/>
      <c r="M100" s="7"/>
      <c r="N100" s="167"/>
      <c r="O100" s="167"/>
      <c r="P100" s="167">
        <f>P101</f>
        <v>1155515</v>
      </c>
      <c r="Q100" s="167"/>
      <c r="R100" s="167"/>
      <c r="S100" s="167"/>
    </row>
    <row r="101" spans="1:19" ht="90" x14ac:dyDescent="0.25">
      <c r="A101" s="376" t="s">
        <v>643</v>
      </c>
      <c r="B101" s="379" t="s">
        <v>432</v>
      </c>
      <c r="C101" s="381">
        <v>901</v>
      </c>
      <c r="D101" s="368" t="s">
        <v>55</v>
      </c>
      <c r="E101" s="303" t="s">
        <v>19</v>
      </c>
      <c r="F101" s="303" t="s">
        <v>283</v>
      </c>
      <c r="G101" s="305" t="s">
        <v>20</v>
      </c>
      <c r="H101" s="303" t="s">
        <v>23</v>
      </c>
      <c r="I101" s="306" t="s">
        <v>43</v>
      </c>
      <c r="J101" s="305" t="s">
        <v>25</v>
      </c>
      <c r="K101" s="54" t="s">
        <v>28</v>
      </c>
      <c r="L101" s="4"/>
      <c r="M101" s="9" t="s">
        <v>29</v>
      </c>
      <c r="N101" s="167"/>
      <c r="O101" s="167"/>
      <c r="P101" s="167">
        <v>1155515</v>
      </c>
      <c r="Q101" s="167"/>
      <c r="R101" s="167"/>
      <c r="S101" s="167"/>
    </row>
    <row r="102" spans="1:19" ht="105" x14ac:dyDescent="0.25">
      <c r="A102" s="377"/>
      <c r="B102" s="380"/>
      <c r="C102" s="382"/>
      <c r="D102" s="384"/>
      <c r="E102" s="329" t="s">
        <v>637</v>
      </c>
      <c r="F102" s="329" t="s">
        <v>638</v>
      </c>
      <c r="G102" s="334">
        <v>45736</v>
      </c>
      <c r="H102" s="329"/>
      <c r="I102" s="335"/>
      <c r="J102" s="327"/>
      <c r="K102" s="54"/>
      <c r="L102" s="4"/>
      <c r="M102" s="338"/>
      <c r="N102" s="167"/>
      <c r="O102" s="167"/>
      <c r="P102" s="167"/>
      <c r="Q102" s="167"/>
      <c r="R102" s="167"/>
      <c r="S102" s="167"/>
    </row>
    <row r="103" spans="1:19" ht="285" x14ac:dyDescent="0.25">
      <c r="A103" s="378"/>
      <c r="B103" s="380"/>
      <c r="C103" s="382"/>
      <c r="D103" s="384"/>
      <c r="E103" s="8" t="s">
        <v>21</v>
      </c>
      <c r="F103" s="6" t="s">
        <v>43</v>
      </c>
      <c r="G103" s="8" t="s">
        <v>22</v>
      </c>
      <c r="H103" s="9" t="s">
        <v>26</v>
      </c>
      <c r="I103" s="10" t="s">
        <v>43</v>
      </c>
      <c r="J103" s="9" t="s">
        <v>27</v>
      </c>
      <c r="K103" s="54"/>
      <c r="L103" s="9"/>
      <c r="M103" s="16"/>
      <c r="N103" s="167"/>
      <c r="O103" s="167"/>
      <c r="P103" s="167"/>
      <c r="Q103" s="167"/>
      <c r="R103" s="167"/>
      <c r="S103" s="167"/>
    </row>
    <row r="104" spans="1:19" s="19" customFormat="1" ht="28.5" x14ac:dyDescent="0.2">
      <c r="A104" s="33"/>
      <c r="B104" s="318" t="s">
        <v>575</v>
      </c>
      <c r="C104" s="33">
        <v>902</v>
      </c>
      <c r="D104" s="33"/>
      <c r="E104" s="33"/>
      <c r="F104" s="33"/>
      <c r="G104" s="33"/>
      <c r="H104" s="33"/>
      <c r="I104" s="33"/>
      <c r="J104" s="33"/>
      <c r="K104" s="175"/>
      <c r="L104" s="33"/>
      <c r="M104" s="33"/>
      <c r="N104" s="36">
        <f t="shared" ref="N104:O104" si="24">N105</f>
        <v>0</v>
      </c>
      <c r="O104" s="36">
        <f t="shared" si="24"/>
        <v>0</v>
      </c>
      <c r="P104" s="36">
        <f>P105</f>
        <v>190758</v>
      </c>
      <c r="Q104" s="36">
        <f t="shared" ref="Q104:S104" si="25">Q105</f>
        <v>0</v>
      </c>
      <c r="R104" s="36">
        <f t="shared" si="25"/>
        <v>0</v>
      </c>
      <c r="S104" s="36">
        <f t="shared" si="25"/>
        <v>0</v>
      </c>
    </row>
    <row r="105" spans="1:19" ht="114" x14ac:dyDescent="0.25">
      <c r="A105" s="63">
        <v>10700</v>
      </c>
      <c r="B105" s="308" t="s">
        <v>642</v>
      </c>
      <c r="C105" s="7">
        <v>902</v>
      </c>
      <c r="D105" s="7"/>
      <c r="E105" s="7"/>
      <c r="F105" s="7"/>
      <c r="G105" s="7"/>
      <c r="H105" s="7"/>
      <c r="I105" s="7"/>
      <c r="J105" s="7"/>
      <c r="K105" s="177"/>
      <c r="L105" s="7"/>
      <c r="M105" s="7"/>
      <c r="N105" s="167"/>
      <c r="O105" s="167"/>
      <c r="P105" s="167">
        <f>P106</f>
        <v>190758</v>
      </c>
      <c r="Q105" s="167"/>
      <c r="R105" s="167"/>
      <c r="S105" s="167"/>
    </row>
    <row r="106" spans="1:19" ht="90" x14ac:dyDescent="0.25">
      <c r="A106" s="376" t="s">
        <v>643</v>
      </c>
      <c r="B106" s="379" t="s">
        <v>432</v>
      </c>
      <c r="C106" s="381">
        <v>902</v>
      </c>
      <c r="D106" s="368" t="s">
        <v>33</v>
      </c>
      <c r="E106" s="303" t="s">
        <v>19</v>
      </c>
      <c r="F106" s="303" t="s">
        <v>283</v>
      </c>
      <c r="G106" s="305" t="s">
        <v>20</v>
      </c>
      <c r="H106" s="303" t="s">
        <v>23</v>
      </c>
      <c r="I106" s="306" t="s">
        <v>43</v>
      </c>
      <c r="J106" s="305" t="s">
        <v>25</v>
      </c>
      <c r="K106" s="54" t="s">
        <v>28</v>
      </c>
      <c r="L106" s="4"/>
      <c r="M106" s="9" t="s">
        <v>29</v>
      </c>
      <c r="N106" s="167"/>
      <c r="O106" s="167"/>
      <c r="P106" s="167">
        <v>190758</v>
      </c>
      <c r="Q106" s="167"/>
      <c r="R106" s="167"/>
      <c r="S106" s="167"/>
    </row>
    <row r="107" spans="1:19" ht="105" x14ac:dyDescent="0.25">
      <c r="A107" s="377"/>
      <c r="B107" s="380"/>
      <c r="C107" s="382"/>
      <c r="D107" s="384"/>
      <c r="E107" s="329" t="s">
        <v>637</v>
      </c>
      <c r="F107" s="329" t="s">
        <v>638</v>
      </c>
      <c r="G107" s="334">
        <v>45736</v>
      </c>
      <c r="H107" s="329"/>
      <c r="I107" s="335"/>
      <c r="J107" s="327"/>
      <c r="K107" s="54"/>
      <c r="L107" s="4"/>
      <c r="M107" s="338"/>
      <c r="N107" s="167"/>
      <c r="O107" s="167"/>
      <c r="P107" s="167"/>
      <c r="Q107" s="167"/>
      <c r="R107" s="167"/>
      <c r="S107" s="167"/>
    </row>
    <row r="108" spans="1:19" ht="285" x14ac:dyDescent="0.25">
      <c r="A108" s="378"/>
      <c r="B108" s="380"/>
      <c r="C108" s="383"/>
      <c r="D108" s="385"/>
      <c r="E108" s="8" t="s">
        <v>21</v>
      </c>
      <c r="F108" s="6" t="s">
        <v>43</v>
      </c>
      <c r="G108" s="8" t="s">
        <v>22</v>
      </c>
      <c r="H108" s="9" t="s">
        <v>26</v>
      </c>
      <c r="I108" s="10" t="s">
        <v>43</v>
      </c>
      <c r="J108" s="9" t="s">
        <v>27</v>
      </c>
      <c r="K108" s="54" t="s">
        <v>94</v>
      </c>
      <c r="L108" s="338"/>
      <c r="M108" s="338" t="s">
        <v>95</v>
      </c>
      <c r="N108" s="167"/>
      <c r="O108" s="167"/>
      <c r="P108" s="167"/>
      <c r="Q108" s="167"/>
      <c r="R108" s="167"/>
      <c r="S108" s="167"/>
    </row>
    <row r="109" spans="1:19" s="19" customFormat="1" ht="28.5" x14ac:dyDescent="0.2">
      <c r="A109" s="33"/>
      <c r="B109" s="318" t="s">
        <v>114</v>
      </c>
      <c r="C109" s="33">
        <v>903</v>
      </c>
      <c r="D109" s="33"/>
      <c r="E109" s="33"/>
      <c r="F109" s="33"/>
      <c r="G109" s="33"/>
      <c r="H109" s="33"/>
      <c r="I109" s="33"/>
      <c r="J109" s="33"/>
      <c r="K109" s="175"/>
      <c r="L109" s="33"/>
      <c r="M109" s="33"/>
      <c r="N109" s="36">
        <f t="shared" ref="N109:O109" si="26">N110</f>
        <v>0</v>
      </c>
      <c r="O109" s="36">
        <f t="shared" si="26"/>
        <v>0</v>
      </c>
      <c r="P109" s="36">
        <f>P110</f>
        <v>857300</v>
      </c>
      <c r="Q109" s="36">
        <f t="shared" ref="Q109:S109" si="27">Q110</f>
        <v>0</v>
      </c>
      <c r="R109" s="36">
        <f t="shared" si="27"/>
        <v>0</v>
      </c>
      <c r="S109" s="36">
        <f t="shared" si="27"/>
        <v>0</v>
      </c>
    </row>
    <row r="110" spans="1:19" ht="114" x14ac:dyDescent="0.25">
      <c r="A110" s="63">
        <v>10700</v>
      </c>
      <c r="B110" s="308" t="s">
        <v>642</v>
      </c>
      <c r="C110" s="7">
        <v>903</v>
      </c>
      <c r="D110" s="7"/>
      <c r="E110" s="7"/>
      <c r="F110" s="7"/>
      <c r="G110" s="7"/>
      <c r="H110" s="7"/>
      <c r="I110" s="7"/>
      <c r="J110" s="7"/>
      <c r="K110" s="177"/>
      <c r="L110" s="7"/>
      <c r="M110" s="7"/>
      <c r="N110" s="167"/>
      <c r="O110" s="167"/>
      <c r="P110" s="167">
        <f>P111</f>
        <v>857300</v>
      </c>
      <c r="Q110" s="167"/>
      <c r="R110" s="167"/>
      <c r="S110" s="167"/>
    </row>
    <row r="111" spans="1:19" ht="90" x14ac:dyDescent="0.25">
      <c r="A111" s="376" t="s">
        <v>643</v>
      </c>
      <c r="B111" s="379" t="s">
        <v>432</v>
      </c>
      <c r="C111" s="381">
        <v>903</v>
      </c>
      <c r="D111" s="368" t="s">
        <v>282</v>
      </c>
      <c r="E111" s="303" t="s">
        <v>19</v>
      </c>
      <c r="F111" s="303" t="s">
        <v>283</v>
      </c>
      <c r="G111" s="305" t="s">
        <v>20</v>
      </c>
      <c r="H111" s="303" t="s">
        <v>23</v>
      </c>
      <c r="I111" s="306" t="s">
        <v>43</v>
      </c>
      <c r="J111" s="305" t="s">
        <v>25</v>
      </c>
      <c r="K111" s="54" t="s">
        <v>28</v>
      </c>
      <c r="L111" s="4"/>
      <c r="M111" s="9" t="s">
        <v>29</v>
      </c>
      <c r="N111" s="167"/>
      <c r="O111" s="167"/>
      <c r="P111" s="167">
        <v>857300</v>
      </c>
      <c r="Q111" s="167"/>
      <c r="R111" s="167"/>
      <c r="S111" s="167"/>
    </row>
    <row r="112" spans="1:19" ht="105" x14ac:dyDescent="0.25">
      <c r="A112" s="377"/>
      <c r="B112" s="380"/>
      <c r="C112" s="382"/>
      <c r="D112" s="384"/>
      <c r="E112" s="329" t="s">
        <v>637</v>
      </c>
      <c r="F112" s="329" t="s">
        <v>638</v>
      </c>
      <c r="G112" s="334">
        <v>45736</v>
      </c>
      <c r="H112" s="329"/>
      <c r="I112" s="335"/>
      <c r="J112" s="327"/>
      <c r="K112" s="54"/>
      <c r="L112" s="4"/>
      <c r="M112" s="338"/>
      <c r="N112" s="167"/>
      <c r="O112" s="167"/>
      <c r="P112" s="167"/>
      <c r="Q112" s="167"/>
      <c r="R112" s="167"/>
      <c r="S112" s="167"/>
    </row>
    <row r="113" spans="1:19" ht="285" x14ac:dyDescent="0.25">
      <c r="A113" s="378"/>
      <c r="B113" s="380"/>
      <c r="C113" s="383"/>
      <c r="D113" s="385"/>
      <c r="E113" s="8" t="s">
        <v>21</v>
      </c>
      <c r="F113" s="6" t="s">
        <v>43</v>
      </c>
      <c r="G113" s="8" t="s">
        <v>22</v>
      </c>
      <c r="H113" s="9" t="s">
        <v>26</v>
      </c>
      <c r="I113" s="10" t="s">
        <v>43</v>
      </c>
      <c r="J113" s="9" t="s">
        <v>27</v>
      </c>
      <c r="K113" s="54" t="s">
        <v>327</v>
      </c>
      <c r="L113" s="338"/>
      <c r="M113" s="338" t="s">
        <v>118</v>
      </c>
      <c r="N113" s="167"/>
      <c r="O113" s="167"/>
      <c r="P113" s="167"/>
      <c r="Q113" s="167"/>
      <c r="R113" s="167"/>
      <c r="S113" s="167"/>
    </row>
    <row r="114" spans="1:19" s="19" customFormat="1" ht="42.75" x14ac:dyDescent="0.2">
      <c r="A114" s="33"/>
      <c r="B114" s="318" t="s">
        <v>576</v>
      </c>
      <c r="C114" s="33">
        <v>911</v>
      </c>
      <c r="D114" s="33"/>
      <c r="E114" s="33"/>
      <c r="F114" s="33"/>
      <c r="G114" s="33"/>
      <c r="H114" s="33"/>
      <c r="I114" s="33"/>
      <c r="J114" s="33"/>
      <c r="K114" s="175"/>
      <c r="L114" s="33"/>
      <c r="M114" s="33"/>
      <c r="N114" s="36">
        <f t="shared" ref="N114:O114" si="28">N115</f>
        <v>0</v>
      </c>
      <c r="O114" s="36">
        <f t="shared" si="28"/>
        <v>0</v>
      </c>
      <c r="P114" s="36">
        <f>P115</f>
        <v>758103</v>
      </c>
      <c r="Q114" s="36">
        <f t="shared" ref="Q114:S114" si="29">Q115</f>
        <v>0</v>
      </c>
      <c r="R114" s="36">
        <f t="shared" si="29"/>
        <v>0</v>
      </c>
      <c r="S114" s="36">
        <f t="shared" si="29"/>
        <v>0</v>
      </c>
    </row>
    <row r="115" spans="1:19" ht="114" x14ac:dyDescent="0.25">
      <c r="A115" s="63">
        <v>10700</v>
      </c>
      <c r="B115" s="308" t="s">
        <v>642</v>
      </c>
      <c r="C115" s="7">
        <v>911</v>
      </c>
      <c r="D115" s="7"/>
      <c r="E115" s="7"/>
      <c r="F115" s="7"/>
      <c r="G115" s="7"/>
      <c r="H115" s="7"/>
      <c r="I115" s="7"/>
      <c r="J115" s="7"/>
      <c r="K115" s="177"/>
      <c r="L115" s="7"/>
      <c r="M115" s="7"/>
      <c r="N115" s="167"/>
      <c r="O115" s="167"/>
      <c r="P115" s="167">
        <f>P116</f>
        <v>758103</v>
      </c>
      <c r="Q115" s="167"/>
      <c r="R115" s="167"/>
      <c r="S115" s="167"/>
    </row>
    <row r="116" spans="1:19" ht="90" x14ac:dyDescent="0.25">
      <c r="A116" s="376" t="s">
        <v>643</v>
      </c>
      <c r="B116" s="379" t="s">
        <v>432</v>
      </c>
      <c r="C116" s="381">
        <v>911</v>
      </c>
      <c r="D116" s="368" t="s">
        <v>237</v>
      </c>
      <c r="E116" s="303" t="s">
        <v>19</v>
      </c>
      <c r="F116" s="303" t="s">
        <v>283</v>
      </c>
      <c r="G116" s="305" t="s">
        <v>20</v>
      </c>
      <c r="H116" s="303" t="s">
        <v>23</v>
      </c>
      <c r="I116" s="306" t="s">
        <v>43</v>
      </c>
      <c r="J116" s="305" t="s">
        <v>25</v>
      </c>
      <c r="K116" s="54" t="s">
        <v>28</v>
      </c>
      <c r="L116" s="4"/>
      <c r="M116" s="9" t="s">
        <v>29</v>
      </c>
      <c r="N116" s="167"/>
      <c r="O116" s="167"/>
      <c r="P116" s="167">
        <v>758103</v>
      </c>
      <c r="Q116" s="167"/>
      <c r="R116" s="167"/>
      <c r="S116" s="167"/>
    </row>
    <row r="117" spans="1:19" ht="105" x14ac:dyDescent="0.25">
      <c r="A117" s="377"/>
      <c r="B117" s="380"/>
      <c r="C117" s="382"/>
      <c r="D117" s="384"/>
      <c r="E117" s="329" t="s">
        <v>637</v>
      </c>
      <c r="F117" s="329" t="s">
        <v>638</v>
      </c>
      <c r="G117" s="334">
        <v>45736</v>
      </c>
      <c r="H117" s="329"/>
      <c r="I117" s="335"/>
      <c r="J117" s="327"/>
      <c r="K117" s="54"/>
      <c r="L117" s="4"/>
      <c r="M117" s="338"/>
      <c r="N117" s="167"/>
      <c r="O117" s="167"/>
      <c r="P117" s="167"/>
      <c r="Q117" s="167"/>
      <c r="R117" s="167"/>
      <c r="S117" s="167"/>
    </row>
    <row r="118" spans="1:19" ht="285" x14ac:dyDescent="0.25">
      <c r="A118" s="378"/>
      <c r="B118" s="380"/>
      <c r="C118" s="383"/>
      <c r="D118" s="385"/>
      <c r="E118" s="8" t="s">
        <v>21</v>
      </c>
      <c r="F118" s="6" t="s">
        <v>43</v>
      </c>
      <c r="G118" s="8" t="s">
        <v>22</v>
      </c>
      <c r="H118" s="9" t="s">
        <v>26</v>
      </c>
      <c r="I118" s="10" t="s">
        <v>43</v>
      </c>
      <c r="J118" s="9" t="s">
        <v>27</v>
      </c>
      <c r="K118" s="54" t="s">
        <v>516</v>
      </c>
      <c r="L118" s="10"/>
      <c r="M118" s="338" t="s">
        <v>238</v>
      </c>
      <c r="N118" s="167"/>
      <c r="O118" s="167"/>
      <c r="P118" s="167"/>
      <c r="Q118" s="167"/>
      <c r="R118" s="167"/>
      <c r="S118" s="167"/>
    </row>
    <row r="119" spans="1:19" s="19" customFormat="1" ht="28.5" x14ac:dyDescent="0.2">
      <c r="A119" s="33"/>
      <c r="B119" s="318" t="s">
        <v>577</v>
      </c>
      <c r="C119" s="33">
        <v>916</v>
      </c>
      <c r="D119" s="33"/>
      <c r="E119" s="33"/>
      <c r="F119" s="33"/>
      <c r="G119" s="33"/>
      <c r="H119" s="33"/>
      <c r="I119" s="33"/>
      <c r="J119" s="33"/>
      <c r="K119" s="175"/>
      <c r="L119" s="33"/>
      <c r="M119" s="33"/>
      <c r="N119" s="36">
        <f t="shared" ref="N119:O119" si="30">N120</f>
        <v>0</v>
      </c>
      <c r="O119" s="36">
        <f t="shared" si="30"/>
        <v>0</v>
      </c>
      <c r="P119" s="36">
        <f>P120</f>
        <v>2031213</v>
      </c>
      <c r="Q119" s="36">
        <f t="shared" ref="Q119:S119" si="31">Q120</f>
        <v>0</v>
      </c>
      <c r="R119" s="36">
        <f t="shared" si="31"/>
        <v>0</v>
      </c>
      <c r="S119" s="36">
        <f t="shared" si="31"/>
        <v>0</v>
      </c>
    </row>
    <row r="120" spans="1:19" ht="114" x14ac:dyDescent="0.25">
      <c r="A120" s="63">
        <v>10700</v>
      </c>
      <c r="B120" s="308" t="s">
        <v>642</v>
      </c>
      <c r="C120" s="7">
        <v>916</v>
      </c>
      <c r="D120" s="7"/>
      <c r="E120" s="7"/>
      <c r="F120" s="7"/>
      <c r="G120" s="7"/>
      <c r="H120" s="7"/>
      <c r="I120" s="7"/>
      <c r="J120" s="7"/>
      <c r="K120" s="177"/>
      <c r="L120" s="7"/>
      <c r="M120" s="7"/>
      <c r="N120" s="167"/>
      <c r="O120" s="167"/>
      <c r="P120" s="167">
        <f>P121</f>
        <v>2031213</v>
      </c>
      <c r="Q120" s="167"/>
      <c r="R120" s="167"/>
      <c r="S120" s="167"/>
    </row>
    <row r="121" spans="1:19" ht="90" x14ac:dyDescent="0.25">
      <c r="A121" s="376" t="s">
        <v>643</v>
      </c>
      <c r="B121" s="379" t="s">
        <v>432</v>
      </c>
      <c r="C121" s="381">
        <v>916</v>
      </c>
      <c r="D121" s="368" t="s">
        <v>33</v>
      </c>
      <c r="E121" s="303" t="s">
        <v>19</v>
      </c>
      <c r="F121" s="303" t="s">
        <v>283</v>
      </c>
      <c r="G121" s="305" t="s">
        <v>20</v>
      </c>
      <c r="H121" s="303" t="s">
        <v>23</v>
      </c>
      <c r="I121" s="306" t="s">
        <v>43</v>
      </c>
      <c r="J121" s="305" t="s">
        <v>25</v>
      </c>
      <c r="K121" s="54" t="s">
        <v>28</v>
      </c>
      <c r="L121" s="4"/>
      <c r="M121" s="9" t="s">
        <v>29</v>
      </c>
      <c r="N121" s="167"/>
      <c r="O121" s="167"/>
      <c r="P121" s="167">
        <v>2031213</v>
      </c>
      <c r="Q121" s="167"/>
      <c r="R121" s="167"/>
      <c r="S121" s="167"/>
    </row>
    <row r="122" spans="1:19" ht="105" x14ac:dyDescent="0.25">
      <c r="A122" s="377"/>
      <c r="B122" s="380"/>
      <c r="C122" s="382"/>
      <c r="D122" s="384"/>
      <c r="E122" s="329" t="s">
        <v>637</v>
      </c>
      <c r="F122" s="329" t="s">
        <v>638</v>
      </c>
      <c r="G122" s="334">
        <v>45736</v>
      </c>
      <c r="H122" s="329"/>
      <c r="I122" s="335"/>
      <c r="J122" s="327"/>
      <c r="K122" s="54"/>
      <c r="L122" s="4"/>
      <c r="M122" s="338"/>
      <c r="N122" s="167"/>
      <c r="O122" s="167"/>
      <c r="P122" s="167"/>
      <c r="Q122" s="167"/>
      <c r="R122" s="167"/>
      <c r="S122" s="167"/>
    </row>
    <row r="123" spans="1:19" ht="285" x14ac:dyDescent="0.25">
      <c r="A123" s="378"/>
      <c r="B123" s="380"/>
      <c r="C123" s="383"/>
      <c r="D123" s="385"/>
      <c r="E123" s="8" t="s">
        <v>21</v>
      </c>
      <c r="F123" s="6" t="s">
        <v>43</v>
      </c>
      <c r="G123" s="8" t="s">
        <v>22</v>
      </c>
      <c r="H123" s="9" t="s">
        <v>26</v>
      </c>
      <c r="I123" s="10" t="s">
        <v>43</v>
      </c>
      <c r="J123" s="9" t="s">
        <v>27</v>
      </c>
      <c r="K123" s="54" t="s">
        <v>425</v>
      </c>
      <c r="L123" s="338"/>
      <c r="M123" s="338" t="s">
        <v>426</v>
      </c>
      <c r="N123" s="167"/>
      <c r="O123" s="167"/>
      <c r="P123" s="167"/>
      <c r="Q123" s="167"/>
      <c r="R123" s="167"/>
      <c r="S123" s="167"/>
    </row>
    <row r="124" spans="1:19" s="19" customFormat="1" ht="28.5" x14ac:dyDescent="0.2">
      <c r="A124" s="33"/>
      <c r="B124" s="318" t="s">
        <v>578</v>
      </c>
      <c r="C124" s="33">
        <v>921</v>
      </c>
      <c r="D124" s="33"/>
      <c r="E124" s="33"/>
      <c r="F124" s="33"/>
      <c r="G124" s="33"/>
      <c r="H124" s="33"/>
      <c r="I124" s="33"/>
      <c r="J124" s="33"/>
      <c r="K124" s="175"/>
      <c r="L124" s="33"/>
      <c r="M124" s="33"/>
      <c r="N124" s="36" t="s">
        <v>590</v>
      </c>
      <c r="O124" s="36" t="s">
        <v>590</v>
      </c>
      <c r="P124" s="36">
        <f>P125+P145+P161+P158</f>
        <v>279844197</v>
      </c>
      <c r="Q124" s="36">
        <f>Q125+Q145+Q161+Q158</f>
        <v>258079816.16</v>
      </c>
      <c r="R124" s="36">
        <f>R125+R145+R161+R158</f>
        <v>251594023.73000002</v>
      </c>
      <c r="S124" s="36">
        <f>S125+S145+S161+S158</f>
        <v>251594023.73000002</v>
      </c>
    </row>
    <row r="125" spans="1:19" s="82" customFormat="1" ht="92.25" customHeight="1" x14ac:dyDescent="0.2">
      <c r="A125" s="79">
        <v>10600</v>
      </c>
      <c r="B125" s="83" t="s">
        <v>679</v>
      </c>
      <c r="C125" s="79"/>
      <c r="D125" s="79"/>
      <c r="E125" s="79"/>
      <c r="F125" s="79"/>
      <c r="G125" s="79"/>
      <c r="H125" s="80"/>
      <c r="I125" s="80"/>
      <c r="J125" s="80"/>
      <c r="K125" s="176"/>
      <c r="L125" s="80"/>
      <c r="M125" s="80"/>
      <c r="N125" s="81" t="s">
        <v>590</v>
      </c>
      <c r="O125" s="81" t="s">
        <v>590</v>
      </c>
      <c r="P125" s="81">
        <f>P126+P134+P136+P142+P130+P131</f>
        <v>13395589</v>
      </c>
      <c r="Q125" s="81">
        <f>Q126+Q134+Q136+Q142+Q130+Q131</f>
        <v>10468157</v>
      </c>
      <c r="R125" s="81">
        <f>R126+R134+R136+R142+R130+R131</f>
        <v>10468157</v>
      </c>
      <c r="S125" s="81">
        <f>S126+S134+S136+S142+S130+S131</f>
        <v>10468157</v>
      </c>
    </row>
    <row r="126" spans="1:19" ht="135" x14ac:dyDescent="0.25">
      <c r="A126" s="386">
        <v>10608</v>
      </c>
      <c r="B126" s="379" t="s">
        <v>639</v>
      </c>
      <c r="C126" s="386">
        <v>921</v>
      </c>
      <c r="D126" s="368" t="s">
        <v>579</v>
      </c>
      <c r="E126" s="379" t="s">
        <v>19</v>
      </c>
      <c r="F126" s="379" t="s">
        <v>285</v>
      </c>
      <c r="G126" s="379" t="s">
        <v>673</v>
      </c>
      <c r="H126" s="9"/>
      <c r="I126" s="9"/>
      <c r="J126" s="9"/>
      <c r="K126" s="54" t="s">
        <v>677</v>
      </c>
      <c r="L126" s="9"/>
      <c r="M126" s="9" t="s">
        <v>678</v>
      </c>
      <c r="N126" s="390" t="s">
        <v>590</v>
      </c>
      <c r="O126" s="390" t="s">
        <v>590</v>
      </c>
      <c r="P126" s="390">
        <f>1500000+2284932</f>
        <v>3784932</v>
      </c>
      <c r="Q126" s="410">
        <v>1093000</v>
      </c>
      <c r="R126" s="390">
        <v>1093000</v>
      </c>
      <c r="S126" s="390">
        <v>1093000</v>
      </c>
    </row>
    <row r="127" spans="1:19" ht="154.5" customHeight="1" x14ac:dyDescent="0.25">
      <c r="A127" s="387"/>
      <c r="B127" s="380"/>
      <c r="C127" s="388"/>
      <c r="D127" s="385"/>
      <c r="E127" s="389"/>
      <c r="F127" s="389"/>
      <c r="G127" s="389"/>
      <c r="H127" s="9"/>
      <c r="I127" s="9"/>
      <c r="J127" s="9"/>
      <c r="K127" s="54" t="s">
        <v>347</v>
      </c>
      <c r="L127" s="54"/>
      <c r="M127" s="54" t="s">
        <v>348</v>
      </c>
      <c r="N127" s="391"/>
      <c r="O127" s="391"/>
      <c r="P127" s="391"/>
      <c r="Q127" s="411"/>
      <c r="R127" s="391"/>
      <c r="S127" s="391"/>
    </row>
    <row r="128" spans="1:19" ht="126" customHeight="1" x14ac:dyDescent="0.25">
      <c r="A128" s="189"/>
      <c r="B128" s="268"/>
      <c r="C128" s="189"/>
      <c r="D128" s="269"/>
      <c r="E128" s="338" t="s">
        <v>637</v>
      </c>
      <c r="F128" s="338" t="s">
        <v>638</v>
      </c>
      <c r="G128" s="343">
        <v>45736</v>
      </c>
      <c r="H128" s="270"/>
      <c r="I128" s="270"/>
      <c r="J128" s="270"/>
      <c r="K128" s="186" t="s">
        <v>529</v>
      </c>
      <c r="L128" s="54"/>
      <c r="M128" s="131" t="s">
        <v>538</v>
      </c>
      <c r="N128" s="271"/>
      <c r="O128" s="271"/>
      <c r="P128" s="271"/>
      <c r="Q128" s="272"/>
      <c r="R128" s="271"/>
      <c r="S128" s="271"/>
    </row>
    <row r="129" spans="1:19" ht="135" x14ac:dyDescent="0.25">
      <c r="A129" s="188"/>
      <c r="B129" s="187"/>
      <c r="C129" s="189"/>
      <c r="D129" s="172"/>
      <c r="E129" s="187"/>
      <c r="F129" s="187"/>
      <c r="G129" s="187"/>
      <c r="H129" s="187"/>
      <c r="I129" s="187"/>
      <c r="J129" s="187"/>
      <c r="K129" s="186" t="s">
        <v>536</v>
      </c>
      <c r="L129" s="54"/>
      <c r="M129" s="131" t="s">
        <v>537</v>
      </c>
      <c r="N129" s="171"/>
      <c r="O129" s="171"/>
      <c r="P129" s="171"/>
      <c r="Q129" s="173"/>
      <c r="R129" s="171"/>
      <c r="S129" s="171"/>
    </row>
    <row r="130" spans="1:19" ht="105" x14ac:dyDescent="0.25">
      <c r="A130" s="358">
        <v>10615</v>
      </c>
      <c r="B130" s="356" t="s">
        <v>672</v>
      </c>
      <c r="C130" s="347">
        <v>921</v>
      </c>
      <c r="D130" s="346" t="s">
        <v>582</v>
      </c>
      <c r="E130" s="329" t="s">
        <v>637</v>
      </c>
      <c r="F130" s="329" t="s">
        <v>638</v>
      </c>
      <c r="G130" s="334">
        <v>45736</v>
      </c>
      <c r="H130" s="312"/>
      <c r="I130" s="312"/>
      <c r="J130" s="312"/>
      <c r="K130" s="54" t="s">
        <v>667</v>
      </c>
      <c r="L130" s="345"/>
      <c r="M130" s="345" t="s">
        <v>668</v>
      </c>
      <c r="N130" s="157" t="s">
        <v>590</v>
      </c>
      <c r="O130" s="157" t="s">
        <v>590</v>
      </c>
      <c r="P130" s="157">
        <v>30880</v>
      </c>
      <c r="Q130" s="283">
        <v>30880</v>
      </c>
      <c r="R130" s="157">
        <v>30880</v>
      </c>
      <c r="S130" s="157">
        <v>30880</v>
      </c>
    </row>
    <row r="131" spans="1:19" ht="120.75" customHeight="1" x14ac:dyDescent="0.25">
      <c r="A131" s="362">
        <v>10620</v>
      </c>
      <c r="B131" s="364" t="s">
        <v>641</v>
      </c>
      <c r="C131" s="366">
        <v>921</v>
      </c>
      <c r="D131" s="368" t="s">
        <v>581</v>
      </c>
      <c r="E131" s="60" t="s">
        <v>130</v>
      </c>
      <c r="F131" s="9" t="s">
        <v>133</v>
      </c>
      <c r="G131" s="9" t="s">
        <v>131</v>
      </c>
      <c r="H131" s="304"/>
      <c r="I131" s="304"/>
      <c r="J131" s="304"/>
      <c r="K131" s="54" t="s">
        <v>677</v>
      </c>
      <c r="L131" s="361"/>
      <c r="M131" s="361" t="s">
        <v>678</v>
      </c>
      <c r="N131" s="390" t="s">
        <v>590</v>
      </c>
      <c r="O131" s="390" t="s">
        <v>590</v>
      </c>
      <c r="P131" s="390">
        <v>258140</v>
      </c>
      <c r="Q131" s="410">
        <v>258140</v>
      </c>
      <c r="R131" s="390">
        <v>258140</v>
      </c>
      <c r="S131" s="390">
        <v>258140</v>
      </c>
    </row>
    <row r="132" spans="1:19" ht="120" x14ac:dyDescent="0.25">
      <c r="A132" s="363"/>
      <c r="B132" s="365"/>
      <c r="C132" s="367"/>
      <c r="D132" s="369"/>
      <c r="E132" s="60" t="s">
        <v>19</v>
      </c>
      <c r="F132" s="9" t="s">
        <v>132</v>
      </c>
      <c r="G132" s="9" t="s">
        <v>673</v>
      </c>
      <c r="H132" s="304"/>
      <c r="I132" s="304"/>
      <c r="J132" s="304"/>
      <c r="K132" s="186" t="s">
        <v>382</v>
      </c>
      <c r="L132" s="54"/>
      <c r="M132" s="131" t="s">
        <v>383</v>
      </c>
      <c r="N132" s="392"/>
      <c r="O132" s="392"/>
      <c r="P132" s="392"/>
      <c r="Q132" s="412"/>
      <c r="R132" s="392"/>
      <c r="S132" s="392"/>
    </row>
    <row r="133" spans="1:19" s="357" customFormat="1" ht="105" x14ac:dyDescent="0.25">
      <c r="A133" s="76"/>
      <c r="B133" s="88"/>
      <c r="C133" s="359"/>
      <c r="D133" s="360"/>
      <c r="E133" s="60" t="s">
        <v>637</v>
      </c>
      <c r="F133" s="345" t="s">
        <v>638</v>
      </c>
      <c r="G133" s="343">
        <v>45736</v>
      </c>
      <c r="H133" s="349"/>
      <c r="I133" s="349"/>
      <c r="J133" s="349"/>
      <c r="K133" s="186"/>
      <c r="L133" s="54"/>
      <c r="M133" s="131"/>
      <c r="N133" s="350"/>
      <c r="O133" s="350"/>
      <c r="P133" s="350"/>
      <c r="Q133" s="352"/>
      <c r="R133" s="350"/>
      <c r="S133" s="350"/>
    </row>
    <row r="134" spans="1:19" ht="135" x14ac:dyDescent="0.25">
      <c r="A134" s="387">
        <v>10637</v>
      </c>
      <c r="B134" s="380" t="s">
        <v>36</v>
      </c>
      <c r="C134" s="387">
        <v>921</v>
      </c>
      <c r="D134" s="384" t="s">
        <v>33</v>
      </c>
      <c r="E134" s="349" t="s">
        <v>19</v>
      </c>
      <c r="F134" s="71" t="s">
        <v>37</v>
      </c>
      <c r="G134" s="71" t="s">
        <v>673</v>
      </c>
      <c r="H134" s="187"/>
      <c r="I134" s="187"/>
      <c r="J134" s="187"/>
      <c r="K134" s="54" t="s">
        <v>677</v>
      </c>
      <c r="L134" s="361"/>
      <c r="M134" s="361" t="s">
        <v>678</v>
      </c>
      <c r="N134" s="390" t="s">
        <v>590</v>
      </c>
      <c r="O134" s="390" t="s">
        <v>590</v>
      </c>
      <c r="P134" s="390">
        <v>8486637</v>
      </c>
      <c r="Q134" s="390">
        <v>8486637</v>
      </c>
      <c r="R134" s="390">
        <v>8486637</v>
      </c>
      <c r="S134" s="390">
        <v>8486637</v>
      </c>
    </row>
    <row r="135" spans="1:19" ht="165" x14ac:dyDescent="0.25">
      <c r="A135" s="387"/>
      <c r="B135" s="380"/>
      <c r="C135" s="388"/>
      <c r="D135" s="384"/>
      <c r="E135" s="329" t="s">
        <v>637</v>
      </c>
      <c r="F135" s="329" t="s">
        <v>638</v>
      </c>
      <c r="G135" s="334">
        <v>45736</v>
      </c>
      <c r="H135" s="9"/>
      <c r="I135" s="9"/>
      <c r="J135" s="9"/>
      <c r="K135" s="54" t="s">
        <v>38</v>
      </c>
      <c r="L135" s="9"/>
      <c r="M135" s="9" t="s">
        <v>39</v>
      </c>
      <c r="N135" s="391"/>
      <c r="O135" s="391"/>
      <c r="P135" s="391"/>
      <c r="Q135" s="391"/>
      <c r="R135" s="391"/>
      <c r="S135" s="391"/>
    </row>
    <row r="136" spans="1:19" ht="93" customHeight="1" x14ac:dyDescent="0.25">
      <c r="A136" s="418">
        <v>10653</v>
      </c>
      <c r="B136" s="379" t="s">
        <v>431</v>
      </c>
      <c r="C136" s="386">
        <v>921</v>
      </c>
      <c r="D136" s="368" t="s">
        <v>391</v>
      </c>
      <c r="E136" s="223" t="s">
        <v>19</v>
      </c>
      <c r="F136" s="9" t="s">
        <v>42</v>
      </c>
      <c r="G136" s="9" t="s">
        <v>20</v>
      </c>
      <c r="H136" s="9"/>
      <c r="I136" s="9"/>
      <c r="J136" s="9"/>
      <c r="K136" s="54" t="s">
        <v>667</v>
      </c>
      <c r="L136" s="345"/>
      <c r="M136" s="345" t="s">
        <v>668</v>
      </c>
      <c r="N136" s="390" t="s">
        <v>590</v>
      </c>
      <c r="O136" s="390" t="s">
        <v>590</v>
      </c>
      <c r="P136" s="390">
        <v>685000</v>
      </c>
      <c r="Q136" s="390">
        <v>449500</v>
      </c>
      <c r="R136" s="390">
        <v>449500</v>
      </c>
      <c r="S136" s="390">
        <v>449500</v>
      </c>
    </row>
    <row r="137" spans="1:19" ht="105" x14ac:dyDescent="0.25">
      <c r="A137" s="419"/>
      <c r="B137" s="380"/>
      <c r="C137" s="387"/>
      <c r="D137" s="384"/>
      <c r="E137" s="338" t="s">
        <v>637</v>
      </c>
      <c r="F137" s="329" t="s">
        <v>638</v>
      </c>
      <c r="G137" s="334">
        <v>45736</v>
      </c>
      <c r="H137" s="9"/>
      <c r="I137" s="9"/>
      <c r="J137" s="9"/>
      <c r="K137" s="117" t="s">
        <v>547</v>
      </c>
      <c r="L137" s="23"/>
      <c r="M137" s="284" t="s">
        <v>548</v>
      </c>
      <c r="N137" s="391"/>
      <c r="O137" s="391"/>
      <c r="P137" s="391"/>
      <c r="Q137" s="391"/>
      <c r="R137" s="391"/>
      <c r="S137" s="391"/>
    </row>
    <row r="138" spans="1:19" ht="135" x14ac:dyDescent="0.25">
      <c r="A138" s="420"/>
      <c r="B138" s="389"/>
      <c r="C138" s="388"/>
      <c r="D138" s="385"/>
      <c r="E138" s="9" t="s">
        <v>40</v>
      </c>
      <c r="F138" s="9" t="s">
        <v>280</v>
      </c>
      <c r="G138" s="9" t="s">
        <v>27</v>
      </c>
      <c r="H138" s="9"/>
      <c r="I138" s="9"/>
      <c r="J138" s="9"/>
      <c r="K138" s="117" t="s">
        <v>413</v>
      </c>
      <c r="L138" s="23"/>
      <c r="M138" s="284" t="s">
        <v>428</v>
      </c>
      <c r="N138" s="391"/>
      <c r="O138" s="391"/>
      <c r="P138" s="391"/>
      <c r="Q138" s="391"/>
      <c r="R138" s="391"/>
      <c r="S138" s="391"/>
    </row>
    <row r="139" spans="1:19" ht="120" x14ac:dyDescent="0.25">
      <c r="A139" s="229"/>
      <c r="B139" s="227"/>
      <c r="C139" s="228"/>
      <c r="D139" s="226"/>
      <c r="E139" s="9"/>
      <c r="F139" s="9"/>
      <c r="G139" s="9"/>
      <c r="H139" s="9"/>
      <c r="I139" s="9"/>
      <c r="J139" s="9"/>
      <c r="K139" s="117" t="s">
        <v>474</v>
      </c>
      <c r="L139" s="117"/>
      <c r="M139" s="252" t="s">
        <v>475</v>
      </c>
      <c r="N139" s="391"/>
      <c r="O139" s="391"/>
      <c r="P139" s="391"/>
      <c r="Q139" s="391"/>
      <c r="R139" s="391"/>
      <c r="S139" s="391"/>
    </row>
    <row r="140" spans="1:19" ht="120" x14ac:dyDescent="0.25">
      <c r="A140" s="161"/>
      <c r="B140" s="160"/>
      <c r="C140" s="159"/>
      <c r="D140" s="158"/>
      <c r="E140" s="9"/>
      <c r="F140" s="9"/>
      <c r="G140" s="9"/>
      <c r="H140" s="9"/>
      <c r="I140" s="9"/>
      <c r="J140" s="9"/>
      <c r="K140" s="54" t="s">
        <v>409</v>
      </c>
      <c r="L140" s="9"/>
      <c r="M140" s="55" t="s">
        <v>410</v>
      </c>
      <c r="N140" s="392"/>
      <c r="O140" s="392"/>
      <c r="P140" s="392"/>
      <c r="Q140" s="392"/>
      <c r="R140" s="392"/>
      <c r="S140" s="392"/>
    </row>
    <row r="141" spans="1:19" ht="120" x14ac:dyDescent="0.25">
      <c r="A141" s="245"/>
      <c r="B141" s="243"/>
      <c r="C141" s="244"/>
      <c r="D141" s="241"/>
      <c r="E141" s="242"/>
      <c r="F141" s="242"/>
      <c r="G141" s="242"/>
      <c r="H141" s="9"/>
      <c r="I141" s="9"/>
      <c r="J141" s="9"/>
      <c r="K141" s="54" t="s">
        <v>488</v>
      </c>
      <c r="L141" s="9"/>
      <c r="M141" s="55" t="s">
        <v>487</v>
      </c>
      <c r="N141" s="240" t="s">
        <v>590</v>
      </c>
      <c r="O141" s="240" t="s">
        <v>590</v>
      </c>
      <c r="P141" s="240"/>
      <c r="Q141" s="240"/>
      <c r="R141" s="240"/>
      <c r="S141" s="240"/>
    </row>
    <row r="142" spans="1:19" ht="123.75" customHeight="1" x14ac:dyDescent="0.25">
      <c r="A142" s="418">
        <v>10657</v>
      </c>
      <c r="B142" s="379" t="s">
        <v>350</v>
      </c>
      <c r="C142" s="386">
        <v>921</v>
      </c>
      <c r="D142" s="368" t="s">
        <v>580</v>
      </c>
      <c r="E142" s="439" t="s">
        <v>19</v>
      </c>
      <c r="F142" s="439" t="s">
        <v>351</v>
      </c>
      <c r="G142" s="439" t="s">
        <v>673</v>
      </c>
      <c r="H142" s="9"/>
      <c r="I142" s="9"/>
      <c r="J142" s="9"/>
      <c r="K142" s="54" t="s">
        <v>677</v>
      </c>
      <c r="L142" s="361"/>
      <c r="M142" s="361" t="s">
        <v>678</v>
      </c>
      <c r="N142" s="390" t="s">
        <v>590</v>
      </c>
      <c r="O142" s="390" t="s">
        <v>590</v>
      </c>
      <c r="P142" s="390">
        <v>150000</v>
      </c>
      <c r="Q142" s="390">
        <v>150000</v>
      </c>
      <c r="R142" s="390">
        <v>150000</v>
      </c>
      <c r="S142" s="390">
        <v>150000</v>
      </c>
    </row>
    <row r="143" spans="1:19" ht="110.25" customHeight="1" x14ac:dyDescent="0.25">
      <c r="A143" s="419"/>
      <c r="B143" s="380"/>
      <c r="C143" s="387"/>
      <c r="D143" s="384"/>
      <c r="E143" s="439"/>
      <c r="F143" s="439"/>
      <c r="G143" s="439"/>
      <c r="H143" s="9"/>
      <c r="I143" s="9"/>
      <c r="J143" s="9"/>
      <c r="K143" s="54" t="s">
        <v>384</v>
      </c>
      <c r="L143" s="9"/>
      <c r="M143" s="55" t="s">
        <v>385</v>
      </c>
      <c r="N143" s="391"/>
      <c r="O143" s="391"/>
      <c r="P143" s="391"/>
      <c r="Q143" s="391"/>
      <c r="R143" s="391"/>
      <c r="S143" s="391"/>
    </row>
    <row r="144" spans="1:19" ht="137.25" customHeight="1" x14ac:dyDescent="0.25">
      <c r="A144" s="420"/>
      <c r="B144" s="389"/>
      <c r="C144" s="388"/>
      <c r="D144" s="385"/>
      <c r="E144" s="338" t="s">
        <v>637</v>
      </c>
      <c r="F144" s="329" t="s">
        <v>638</v>
      </c>
      <c r="G144" s="334">
        <v>45736</v>
      </c>
      <c r="H144" s="9"/>
      <c r="I144" s="9"/>
      <c r="J144" s="9"/>
      <c r="K144" s="54" t="s">
        <v>30</v>
      </c>
      <c r="L144" s="9"/>
      <c r="M144" s="9" t="s">
        <v>31</v>
      </c>
      <c r="N144" s="392"/>
      <c r="O144" s="392"/>
      <c r="P144" s="392"/>
      <c r="Q144" s="392"/>
      <c r="R144" s="392"/>
      <c r="S144" s="392"/>
    </row>
    <row r="145" spans="1:19" s="19" customFormat="1" ht="114" x14ac:dyDescent="0.2">
      <c r="A145" s="63">
        <v>10700</v>
      </c>
      <c r="B145" s="143" t="s">
        <v>642</v>
      </c>
      <c r="C145" s="7"/>
      <c r="D145" s="7"/>
      <c r="E145" s="7"/>
      <c r="F145" s="7"/>
      <c r="G145" s="7"/>
      <c r="H145" s="7"/>
      <c r="I145" s="7"/>
      <c r="J145" s="7"/>
      <c r="K145" s="177"/>
      <c r="L145" s="7"/>
      <c r="M145" s="7"/>
      <c r="N145" s="37" t="s">
        <v>590</v>
      </c>
      <c r="O145" s="37" t="s">
        <v>590</v>
      </c>
      <c r="P145" s="37">
        <f>P146+P149+P157+P152+P154</f>
        <v>230312608</v>
      </c>
      <c r="Q145" s="37">
        <f t="shared" ref="Q145:S145" si="32">Q146+Q149+Q157+Q152+Q154</f>
        <v>212375759.16</v>
      </c>
      <c r="R145" s="37">
        <f t="shared" si="32"/>
        <v>210599566.73000002</v>
      </c>
      <c r="S145" s="37">
        <f t="shared" si="32"/>
        <v>210599566.73000002</v>
      </c>
    </row>
    <row r="146" spans="1:19" ht="135" x14ac:dyDescent="0.25">
      <c r="A146" s="376" t="s">
        <v>644</v>
      </c>
      <c r="B146" s="379" t="s">
        <v>432</v>
      </c>
      <c r="C146" s="386">
        <v>921</v>
      </c>
      <c r="D146" s="386" t="s">
        <v>18</v>
      </c>
      <c r="E146" s="121" t="s">
        <v>19</v>
      </c>
      <c r="F146" s="121" t="s">
        <v>283</v>
      </c>
      <c r="G146" s="122" t="s">
        <v>673</v>
      </c>
      <c r="H146" s="121" t="s">
        <v>23</v>
      </c>
      <c r="I146" s="124" t="s">
        <v>43</v>
      </c>
      <c r="J146" s="122" t="s">
        <v>25</v>
      </c>
      <c r="K146" s="54" t="s">
        <v>677</v>
      </c>
      <c r="L146" s="361"/>
      <c r="M146" s="361" t="s">
        <v>678</v>
      </c>
      <c r="N146" s="401" t="s">
        <v>590</v>
      </c>
      <c r="O146" s="401" t="s">
        <v>590</v>
      </c>
      <c r="P146" s="401">
        <f>3289490+124993136+71198559+2398660-P157</f>
        <v>200931185</v>
      </c>
      <c r="Q146" s="406">
        <f>3289490+109294987.16+69959859+1398660-Q157</f>
        <v>182994336.16</v>
      </c>
      <c r="R146" s="401">
        <f>3289490+111889794.73+65588859+1398660-R157</f>
        <v>181218143.73000002</v>
      </c>
      <c r="S146" s="401">
        <f>3289490+111889794.73+65588859+1398660-S157</f>
        <v>181218143.73000002</v>
      </c>
    </row>
    <row r="147" spans="1:19" ht="105" x14ac:dyDescent="0.25">
      <c r="A147" s="377"/>
      <c r="B147" s="380"/>
      <c r="C147" s="387"/>
      <c r="D147" s="387"/>
      <c r="E147" s="338" t="s">
        <v>637</v>
      </c>
      <c r="F147" s="329" t="s">
        <v>638</v>
      </c>
      <c r="G147" s="334">
        <v>45736</v>
      </c>
      <c r="H147" s="329"/>
      <c r="I147" s="335"/>
      <c r="J147" s="327"/>
      <c r="K147" s="54"/>
      <c r="L147" s="4"/>
      <c r="M147" s="338"/>
      <c r="N147" s="402"/>
      <c r="O147" s="402"/>
      <c r="P147" s="402"/>
      <c r="Q147" s="407"/>
      <c r="R147" s="402"/>
      <c r="S147" s="402"/>
    </row>
    <row r="148" spans="1:19" ht="230.25" customHeight="1" x14ac:dyDescent="0.25">
      <c r="A148" s="378"/>
      <c r="B148" s="380"/>
      <c r="C148" s="388"/>
      <c r="D148" s="387"/>
      <c r="E148" s="8" t="s">
        <v>21</v>
      </c>
      <c r="F148" s="6" t="s">
        <v>43</v>
      </c>
      <c r="G148" s="8" t="s">
        <v>22</v>
      </c>
      <c r="H148" s="9" t="s">
        <v>26</v>
      </c>
      <c r="I148" s="10" t="s">
        <v>43</v>
      </c>
      <c r="J148" s="9" t="s">
        <v>27</v>
      </c>
      <c r="K148" s="54"/>
      <c r="L148" s="9"/>
      <c r="M148" s="16"/>
      <c r="N148" s="402"/>
      <c r="O148" s="402"/>
      <c r="P148" s="405"/>
      <c r="Q148" s="408"/>
      <c r="R148" s="402"/>
      <c r="S148" s="402"/>
    </row>
    <row r="149" spans="1:19" ht="138.75" customHeight="1" x14ac:dyDescent="0.25">
      <c r="A149" s="386">
        <v>10708</v>
      </c>
      <c r="B149" s="379" t="s">
        <v>304</v>
      </c>
      <c r="C149" s="386">
        <v>921</v>
      </c>
      <c r="D149" s="368" t="s">
        <v>33</v>
      </c>
      <c r="E149" s="379" t="s">
        <v>19</v>
      </c>
      <c r="F149" s="379" t="s">
        <v>284</v>
      </c>
      <c r="G149" s="386" t="s">
        <v>673</v>
      </c>
      <c r="H149" s="12"/>
      <c r="I149" s="9"/>
      <c r="J149" s="9"/>
      <c r="K149" s="54" t="s">
        <v>677</v>
      </c>
      <c r="L149" s="361"/>
      <c r="M149" s="361" t="s">
        <v>678</v>
      </c>
      <c r="N149" s="390" t="s">
        <v>590</v>
      </c>
      <c r="O149" s="390" t="s">
        <v>590</v>
      </c>
      <c r="P149" s="390">
        <v>18058263</v>
      </c>
      <c r="Q149" s="390">
        <v>18058263</v>
      </c>
      <c r="R149" s="401">
        <v>18058263</v>
      </c>
      <c r="S149" s="401">
        <v>18058263</v>
      </c>
    </row>
    <row r="150" spans="1:19" ht="90" x14ac:dyDescent="0.25">
      <c r="A150" s="387"/>
      <c r="B150" s="380"/>
      <c r="C150" s="387"/>
      <c r="D150" s="384"/>
      <c r="E150" s="389"/>
      <c r="F150" s="389"/>
      <c r="G150" s="388"/>
      <c r="H150" s="9"/>
      <c r="I150" s="9"/>
      <c r="J150" s="9"/>
      <c r="K150" s="54" t="s">
        <v>418</v>
      </c>
      <c r="L150" s="6"/>
      <c r="M150" s="9" t="s">
        <v>429</v>
      </c>
      <c r="N150" s="392"/>
      <c r="O150" s="392"/>
      <c r="P150" s="392"/>
      <c r="Q150" s="392"/>
      <c r="R150" s="405"/>
      <c r="S150" s="405"/>
    </row>
    <row r="151" spans="1:19" ht="105" x14ac:dyDescent="0.25">
      <c r="A151" s="388"/>
      <c r="B151" s="389"/>
      <c r="C151" s="388"/>
      <c r="D151" s="385"/>
      <c r="E151" s="338" t="s">
        <v>637</v>
      </c>
      <c r="F151" s="329" t="s">
        <v>638</v>
      </c>
      <c r="G151" s="334">
        <v>45736</v>
      </c>
      <c r="H151" s="338"/>
      <c r="I151" s="338"/>
      <c r="J151" s="338"/>
      <c r="K151" s="54"/>
      <c r="L151" s="6"/>
      <c r="M151" s="338"/>
      <c r="N151" s="332"/>
      <c r="O151" s="332"/>
      <c r="P151" s="332"/>
      <c r="Q151" s="332"/>
      <c r="R151" s="337"/>
      <c r="S151" s="337"/>
    </row>
    <row r="152" spans="1:19" ht="118.5" customHeight="1" x14ac:dyDescent="0.25">
      <c r="A152" s="386">
        <v>10713</v>
      </c>
      <c r="B152" s="379" t="s">
        <v>459</v>
      </c>
      <c r="C152" s="386">
        <v>921</v>
      </c>
      <c r="D152" s="368" t="s">
        <v>460</v>
      </c>
      <c r="E152" s="9" t="s">
        <v>19</v>
      </c>
      <c r="F152" s="9" t="s">
        <v>461</v>
      </c>
      <c r="G152" s="9" t="s">
        <v>673</v>
      </c>
      <c r="H152" s="9" t="s">
        <v>462</v>
      </c>
      <c r="I152" s="9" t="s">
        <v>463</v>
      </c>
      <c r="J152" s="9" t="s">
        <v>464</v>
      </c>
      <c r="K152" s="54" t="s">
        <v>677</v>
      </c>
      <c r="L152" s="361"/>
      <c r="M152" s="361" t="s">
        <v>678</v>
      </c>
      <c r="N152" s="399" t="s">
        <v>590</v>
      </c>
      <c r="O152" s="399" t="s">
        <v>590</v>
      </c>
      <c r="P152" s="399">
        <v>0</v>
      </c>
      <c r="Q152" s="399"/>
      <c r="R152" s="399"/>
      <c r="S152" s="399"/>
    </row>
    <row r="153" spans="1:19" ht="109.5" customHeight="1" x14ac:dyDescent="0.25">
      <c r="A153" s="388"/>
      <c r="B153" s="389"/>
      <c r="C153" s="388"/>
      <c r="D153" s="385"/>
      <c r="E153" s="9" t="s">
        <v>465</v>
      </c>
      <c r="F153" s="9" t="s">
        <v>466</v>
      </c>
      <c r="G153" s="9" t="s">
        <v>467</v>
      </c>
      <c r="H153" s="9"/>
      <c r="I153" s="9"/>
      <c r="J153" s="9"/>
      <c r="K153" s="9"/>
      <c r="L153" s="9"/>
      <c r="M153" s="9"/>
      <c r="N153" s="400"/>
      <c r="O153" s="400"/>
      <c r="P153" s="400"/>
      <c r="Q153" s="400"/>
      <c r="R153" s="400"/>
      <c r="S153" s="400"/>
    </row>
    <row r="154" spans="1:19" ht="123" customHeight="1" x14ac:dyDescent="0.25">
      <c r="A154" s="386">
        <v>10723</v>
      </c>
      <c r="B154" s="436" t="s">
        <v>438</v>
      </c>
      <c r="C154" s="386">
        <v>921</v>
      </c>
      <c r="D154" s="368" t="s">
        <v>288</v>
      </c>
      <c r="E154" s="312" t="s">
        <v>19</v>
      </c>
      <c r="F154" s="312" t="s">
        <v>289</v>
      </c>
      <c r="G154" s="312" t="s">
        <v>673</v>
      </c>
      <c r="H154" s="312" t="s">
        <v>23</v>
      </c>
      <c r="I154" s="312" t="s">
        <v>252</v>
      </c>
      <c r="J154" s="312" t="s">
        <v>25</v>
      </c>
      <c r="K154" s="54" t="s">
        <v>290</v>
      </c>
      <c r="L154" s="54"/>
      <c r="M154" s="54" t="s">
        <v>356</v>
      </c>
      <c r="N154" s="399" t="s">
        <v>590</v>
      </c>
      <c r="O154" s="399" t="s">
        <v>590</v>
      </c>
      <c r="P154" s="399">
        <v>10374500</v>
      </c>
      <c r="Q154" s="399">
        <v>10374500</v>
      </c>
      <c r="R154" s="399">
        <v>10374500</v>
      </c>
      <c r="S154" s="399">
        <v>10374500</v>
      </c>
    </row>
    <row r="155" spans="1:19" ht="173.25" customHeight="1" x14ac:dyDescent="0.25">
      <c r="A155" s="387"/>
      <c r="B155" s="437"/>
      <c r="C155" s="387"/>
      <c r="D155" s="384"/>
      <c r="E155" s="338" t="s">
        <v>637</v>
      </c>
      <c r="F155" s="329" t="s">
        <v>638</v>
      </c>
      <c r="G155" s="334">
        <v>45736</v>
      </c>
      <c r="H155" s="88"/>
      <c r="I155" s="312"/>
      <c r="J155" s="312"/>
      <c r="K155" s="54" t="s">
        <v>509</v>
      </c>
      <c r="L155" s="54"/>
      <c r="M155" s="54" t="s">
        <v>518</v>
      </c>
      <c r="N155" s="409"/>
      <c r="O155" s="409"/>
      <c r="P155" s="409"/>
      <c r="Q155" s="409"/>
      <c r="R155" s="409"/>
      <c r="S155" s="409"/>
    </row>
    <row r="156" spans="1:19" ht="119.25" customHeight="1" x14ac:dyDescent="0.25">
      <c r="A156" s="388"/>
      <c r="B156" s="438"/>
      <c r="C156" s="388"/>
      <c r="D156" s="385"/>
      <c r="E156" s="312"/>
      <c r="F156" s="312"/>
      <c r="G156" s="312"/>
      <c r="H156" s="88"/>
      <c r="I156" s="317"/>
      <c r="J156" s="312"/>
      <c r="K156" s="54" t="s">
        <v>357</v>
      </c>
      <c r="L156" s="54"/>
      <c r="M156" s="54" t="s">
        <v>419</v>
      </c>
      <c r="N156" s="400"/>
      <c r="O156" s="400"/>
      <c r="P156" s="400"/>
      <c r="Q156" s="400"/>
      <c r="R156" s="400"/>
      <c r="S156" s="400"/>
    </row>
    <row r="157" spans="1:19" ht="122.25" customHeight="1" x14ac:dyDescent="0.25">
      <c r="A157" s="61">
        <v>10726</v>
      </c>
      <c r="B157" s="52" t="s">
        <v>478</v>
      </c>
      <c r="C157" s="51">
        <v>921</v>
      </c>
      <c r="D157" s="53" t="s">
        <v>33</v>
      </c>
      <c r="E157" s="9" t="s">
        <v>19</v>
      </c>
      <c r="F157" s="9" t="s">
        <v>326</v>
      </c>
      <c r="G157" s="9" t="s">
        <v>673</v>
      </c>
      <c r="H157" s="9"/>
      <c r="I157" s="9"/>
      <c r="J157" s="9"/>
      <c r="K157" s="54" t="s">
        <v>677</v>
      </c>
      <c r="L157" s="361"/>
      <c r="M157" s="361" t="s">
        <v>678</v>
      </c>
      <c r="N157" s="267" t="s">
        <v>590</v>
      </c>
      <c r="O157" s="267" t="s">
        <v>590</v>
      </c>
      <c r="P157" s="154">
        <v>948660</v>
      </c>
      <c r="Q157" s="154">
        <v>948660</v>
      </c>
      <c r="R157" s="154">
        <v>948660</v>
      </c>
      <c r="S157" s="154">
        <v>948660</v>
      </c>
    </row>
    <row r="158" spans="1:19" s="19" customFormat="1" ht="156.75" x14ac:dyDescent="0.2">
      <c r="A158" s="134">
        <v>11200</v>
      </c>
      <c r="B158" s="135" t="s">
        <v>645</v>
      </c>
      <c r="C158" s="136"/>
      <c r="D158" s="137"/>
      <c r="E158" s="15"/>
      <c r="F158" s="15"/>
      <c r="G158" s="15"/>
      <c r="H158" s="15"/>
      <c r="I158" s="15"/>
      <c r="J158" s="15"/>
      <c r="K158" s="178"/>
      <c r="L158" s="15"/>
      <c r="M158" s="15"/>
      <c r="N158" s="155" t="str">
        <f>N159</f>
        <v>х</v>
      </c>
      <c r="O158" s="155" t="str">
        <f>O159</f>
        <v>х</v>
      </c>
      <c r="P158" s="155">
        <f>P159+P160</f>
        <v>5609700</v>
      </c>
      <c r="Q158" s="155">
        <f t="shared" ref="Q158:S158" si="33">Q159+Q160</f>
        <v>4709600</v>
      </c>
      <c r="R158" s="155">
        <f t="shared" si="33"/>
        <v>0</v>
      </c>
      <c r="S158" s="155">
        <f t="shared" si="33"/>
        <v>0</v>
      </c>
    </row>
    <row r="159" spans="1:19" ht="150" x14ac:dyDescent="0.25">
      <c r="A159" s="211">
        <v>11203</v>
      </c>
      <c r="B159" s="212" t="s">
        <v>433</v>
      </c>
      <c r="C159" s="211">
        <v>921</v>
      </c>
      <c r="D159" s="213" t="s">
        <v>72</v>
      </c>
      <c r="E159" s="9" t="s">
        <v>71</v>
      </c>
      <c r="F159" s="9" t="s">
        <v>41</v>
      </c>
      <c r="G159" s="9" t="s">
        <v>73</v>
      </c>
      <c r="H159" s="9" t="s">
        <v>74</v>
      </c>
      <c r="I159" s="9" t="s">
        <v>43</v>
      </c>
      <c r="J159" s="9" t="s">
        <v>75</v>
      </c>
      <c r="K159" s="54" t="s">
        <v>333</v>
      </c>
      <c r="L159" s="9"/>
      <c r="M159" s="9" t="s">
        <v>334</v>
      </c>
      <c r="N159" s="214" t="s">
        <v>590</v>
      </c>
      <c r="O159" s="214" t="s">
        <v>590</v>
      </c>
      <c r="P159" s="214">
        <v>1113700</v>
      </c>
      <c r="Q159" s="214">
        <v>44000</v>
      </c>
      <c r="R159" s="214">
        <v>0</v>
      </c>
      <c r="S159" s="214">
        <v>0</v>
      </c>
    </row>
    <row r="160" spans="1:19" s="302" customFormat="1" ht="60" x14ac:dyDescent="0.25">
      <c r="A160" s="354">
        <v>11204</v>
      </c>
      <c r="B160" s="355" t="s">
        <v>583</v>
      </c>
      <c r="C160" s="354">
        <v>921</v>
      </c>
      <c r="D160" s="353" t="s">
        <v>584</v>
      </c>
      <c r="E160" s="117" t="s">
        <v>669</v>
      </c>
      <c r="F160" s="117" t="s">
        <v>671</v>
      </c>
      <c r="G160" s="117" t="s">
        <v>670</v>
      </c>
      <c r="H160" s="355"/>
      <c r="I160" s="355"/>
      <c r="J160" s="355"/>
      <c r="K160" s="117"/>
      <c r="L160" s="23"/>
      <c r="M160" s="23"/>
      <c r="N160" s="351" t="s">
        <v>590</v>
      </c>
      <c r="O160" s="351" t="s">
        <v>590</v>
      </c>
      <c r="P160" s="351">
        <v>4496000</v>
      </c>
      <c r="Q160" s="351">
        <v>4665600</v>
      </c>
      <c r="R160" s="351">
        <v>0</v>
      </c>
      <c r="S160" s="351">
        <v>0</v>
      </c>
    </row>
    <row r="161" spans="1:19" s="19" customFormat="1" ht="42.75" x14ac:dyDescent="0.2">
      <c r="A161" s="14">
        <v>11300</v>
      </c>
      <c r="B161" s="15" t="s">
        <v>434</v>
      </c>
      <c r="C161" s="24"/>
      <c r="D161" s="64"/>
      <c r="E161" s="24"/>
      <c r="F161" s="24"/>
      <c r="G161" s="24"/>
      <c r="H161" s="24"/>
      <c r="I161" s="24"/>
      <c r="J161" s="24"/>
      <c r="K161" s="178"/>
      <c r="L161" s="15"/>
      <c r="M161" s="15"/>
      <c r="N161" s="156" t="s">
        <v>590</v>
      </c>
      <c r="O161" s="156" t="s">
        <v>590</v>
      </c>
      <c r="P161" s="156">
        <f>SUM(P162:P168)+P172+P169+P171</f>
        <v>30526300</v>
      </c>
      <c r="Q161" s="156">
        <f t="shared" ref="Q161:S161" si="34">SUM(Q162:Q168)+Q172+Q169+Q171</f>
        <v>30526300</v>
      </c>
      <c r="R161" s="156">
        <f t="shared" si="34"/>
        <v>30526300</v>
      </c>
      <c r="S161" s="156">
        <f t="shared" si="34"/>
        <v>30526300</v>
      </c>
    </row>
    <row r="162" spans="1:19" ht="122.25" customHeight="1" x14ac:dyDescent="0.25">
      <c r="A162" s="104">
        <v>11302.3</v>
      </c>
      <c r="B162" s="103" t="s">
        <v>647</v>
      </c>
      <c r="C162" s="65">
        <v>921</v>
      </c>
      <c r="D162" s="67" t="s">
        <v>33</v>
      </c>
      <c r="E162" s="66" t="s">
        <v>49</v>
      </c>
      <c r="F162" s="66" t="s">
        <v>50</v>
      </c>
      <c r="G162" s="66" t="s">
        <v>51</v>
      </c>
      <c r="H162" s="66" t="s">
        <v>52</v>
      </c>
      <c r="I162" s="66" t="s">
        <v>43</v>
      </c>
      <c r="J162" s="66" t="s">
        <v>53</v>
      </c>
      <c r="K162" s="186" t="s">
        <v>330</v>
      </c>
      <c r="L162" s="9"/>
      <c r="M162" s="54" t="s">
        <v>332</v>
      </c>
      <c r="N162" s="157" t="s">
        <v>590</v>
      </c>
      <c r="O162" s="157" t="s">
        <v>590</v>
      </c>
      <c r="P162" s="157">
        <v>847500</v>
      </c>
      <c r="Q162" s="157">
        <v>847500</v>
      </c>
      <c r="R162" s="157">
        <v>847500</v>
      </c>
      <c r="S162" s="157">
        <v>847500</v>
      </c>
    </row>
    <row r="163" spans="1:19" ht="229.5" customHeight="1" x14ac:dyDescent="0.25">
      <c r="A163" s="144" t="s">
        <v>648</v>
      </c>
      <c r="B163" s="56" t="s">
        <v>54</v>
      </c>
      <c r="C163" s="11">
        <v>921</v>
      </c>
      <c r="D163" s="17" t="s">
        <v>55</v>
      </c>
      <c r="E163" s="9" t="s">
        <v>491</v>
      </c>
      <c r="F163" s="9" t="s">
        <v>493</v>
      </c>
      <c r="G163" s="9" t="s">
        <v>494</v>
      </c>
      <c r="H163" s="9" t="s">
        <v>56</v>
      </c>
      <c r="I163" s="9" t="s">
        <v>43</v>
      </c>
      <c r="J163" s="9" t="s">
        <v>57</v>
      </c>
      <c r="K163" s="54" t="s">
        <v>77</v>
      </c>
      <c r="L163" s="9"/>
      <c r="M163" s="9" t="s">
        <v>58</v>
      </c>
      <c r="N163" s="157" t="s">
        <v>590</v>
      </c>
      <c r="O163" s="157" t="s">
        <v>590</v>
      </c>
      <c r="P163" s="157">
        <v>496800</v>
      </c>
      <c r="Q163" s="157">
        <v>496800</v>
      </c>
      <c r="R163" s="157">
        <v>496800</v>
      </c>
      <c r="S163" s="157">
        <v>496800</v>
      </c>
    </row>
    <row r="164" spans="1:19" ht="195" x14ac:dyDescent="0.25">
      <c r="A164" s="340" t="s">
        <v>648</v>
      </c>
      <c r="B164" s="118" t="s">
        <v>366</v>
      </c>
      <c r="C164" s="120">
        <v>921</v>
      </c>
      <c r="D164" s="119" t="s">
        <v>55</v>
      </c>
      <c r="E164" s="237" t="s">
        <v>491</v>
      </c>
      <c r="F164" s="237" t="s">
        <v>492</v>
      </c>
      <c r="G164" s="237" t="s">
        <v>494</v>
      </c>
      <c r="H164" s="9" t="s">
        <v>495</v>
      </c>
      <c r="I164" s="9" t="s">
        <v>43</v>
      </c>
      <c r="J164" s="9" t="s">
        <v>496</v>
      </c>
      <c r="K164" s="54" t="s">
        <v>394</v>
      </c>
      <c r="L164" s="54"/>
      <c r="M164" s="54" t="s">
        <v>400</v>
      </c>
      <c r="N164" s="153" t="s">
        <v>590</v>
      </c>
      <c r="O164" s="153" t="s">
        <v>590</v>
      </c>
      <c r="P164" s="153">
        <v>2997600</v>
      </c>
      <c r="Q164" s="153">
        <v>2997600</v>
      </c>
      <c r="R164" s="153">
        <v>2997600</v>
      </c>
      <c r="S164" s="153">
        <v>2997600</v>
      </c>
    </row>
    <row r="165" spans="1:19" ht="195" x14ac:dyDescent="0.25">
      <c r="A165" s="386" t="s">
        <v>648</v>
      </c>
      <c r="B165" s="379" t="s">
        <v>59</v>
      </c>
      <c r="C165" s="433">
        <v>921</v>
      </c>
      <c r="D165" s="368" t="s">
        <v>55</v>
      </c>
      <c r="E165" s="9" t="s">
        <v>491</v>
      </c>
      <c r="F165" s="9" t="s">
        <v>497</v>
      </c>
      <c r="G165" s="9" t="s">
        <v>494</v>
      </c>
      <c r="H165" s="9" t="s">
        <v>60</v>
      </c>
      <c r="I165" s="9" t="s">
        <v>43</v>
      </c>
      <c r="J165" s="9" t="s">
        <v>61</v>
      </c>
      <c r="K165" s="54" t="s">
        <v>64</v>
      </c>
      <c r="L165" s="9"/>
      <c r="M165" s="9" t="s">
        <v>65</v>
      </c>
      <c r="N165" s="390" t="s">
        <v>590</v>
      </c>
      <c r="O165" s="390" t="s">
        <v>590</v>
      </c>
      <c r="P165" s="390">
        <v>8670400</v>
      </c>
      <c r="Q165" s="390">
        <v>8670400</v>
      </c>
      <c r="R165" s="390">
        <v>8670400</v>
      </c>
      <c r="S165" s="390">
        <v>8670400</v>
      </c>
    </row>
    <row r="166" spans="1:19" ht="90" x14ac:dyDescent="0.25">
      <c r="A166" s="388"/>
      <c r="B166" s="389"/>
      <c r="C166" s="434"/>
      <c r="D166" s="385"/>
      <c r="E166" s="237"/>
      <c r="F166" s="237"/>
      <c r="G166" s="9"/>
      <c r="H166" s="9" t="s">
        <v>62</v>
      </c>
      <c r="I166" s="9" t="s">
        <v>43</v>
      </c>
      <c r="J166" s="9" t="s">
        <v>63</v>
      </c>
      <c r="K166" s="54"/>
      <c r="L166" s="9"/>
      <c r="M166" s="9"/>
      <c r="N166" s="392"/>
      <c r="O166" s="392"/>
      <c r="P166" s="392"/>
      <c r="Q166" s="392"/>
      <c r="R166" s="392"/>
      <c r="S166" s="392"/>
    </row>
    <row r="167" spans="1:19" ht="180" x14ac:dyDescent="0.25">
      <c r="A167" s="387" t="s">
        <v>648</v>
      </c>
      <c r="B167" s="380" t="s">
        <v>66</v>
      </c>
      <c r="C167" s="386">
        <v>921</v>
      </c>
      <c r="D167" s="368" t="s">
        <v>55</v>
      </c>
      <c r="E167" s="9" t="s">
        <v>491</v>
      </c>
      <c r="F167" s="9" t="s">
        <v>497</v>
      </c>
      <c r="G167" s="9" t="s">
        <v>494</v>
      </c>
      <c r="H167" s="9" t="s">
        <v>67</v>
      </c>
      <c r="I167" s="9" t="s">
        <v>43</v>
      </c>
      <c r="J167" s="9" t="s">
        <v>68</v>
      </c>
      <c r="K167" s="54" t="s">
        <v>331</v>
      </c>
      <c r="L167" s="9"/>
      <c r="M167" s="54" t="s">
        <v>332</v>
      </c>
      <c r="N167" s="390" t="s">
        <v>590</v>
      </c>
      <c r="O167" s="390" t="s">
        <v>590</v>
      </c>
      <c r="P167" s="390">
        <v>1438000</v>
      </c>
      <c r="Q167" s="390">
        <v>1438000</v>
      </c>
      <c r="R167" s="390">
        <v>1438000</v>
      </c>
      <c r="S167" s="390">
        <v>1438000</v>
      </c>
    </row>
    <row r="168" spans="1:19" ht="75" x14ac:dyDescent="0.25">
      <c r="A168" s="388"/>
      <c r="B168" s="389"/>
      <c r="C168" s="388"/>
      <c r="D168" s="385"/>
      <c r="E168" s="9"/>
      <c r="F168" s="9"/>
      <c r="G168" s="9"/>
      <c r="H168" s="9" t="s">
        <v>69</v>
      </c>
      <c r="I168" s="9" t="s">
        <v>43</v>
      </c>
      <c r="J168" s="9" t="s">
        <v>70</v>
      </c>
      <c r="K168" s="54"/>
      <c r="L168" s="9"/>
      <c r="M168" s="54"/>
      <c r="N168" s="392"/>
      <c r="O168" s="392"/>
      <c r="P168" s="392"/>
      <c r="Q168" s="392"/>
      <c r="R168" s="392"/>
      <c r="S168" s="392"/>
    </row>
    <row r="169" spans="1:19" ht="358.5" customHeight="1" x14ac:dyDescent="0.25">
      <c r="A169" s="341" t="s">
        <v>648</v>
      </c>
      <c r="B169" s="254" t="s">
        <v>489</v>
      </c>
      <c r="C169" s="150">
        <v>921</v>
      </c>
      <c r="D169" s="151" t="s">
        <v>55</v>
      </c>
      <c r="E169" s="9" t="s">
        <v>491</v>
      </c>
      <c r="F169" s="9" t="s">
        <v>498</v>
      </c>
      <c r="G169" s="9" t="s">
        <v>494</v>
      </c>
      <c r="H169" s="253" t="s">
        <v>490</v>
      </c>
      <c r="I169" s="9"/>
      <c r="J169" s="9" t="s">
        <v>404</v>
      </c>
      <c r="K169" s="54" t="s">
        <v>403</v>
      </c>
      <c r="L169" s="9"/>
      <c r="M169" s="54" t="s">
        <v>405</v>
      </c>
      <c r="N169" s="390" t="s">
        <v>590</v>
      </c>
      <c r="O169" s="390" t="s">
        <v>590</v>
      </c>
      <c r="P169" s="390">
        <v>904200</v>
      </c>
      <c r="Q169" s="390">
        <v>904200</v>
      </c>
      <c r="R169" s="390">
        <v>904200</v>
      </c>
      <c r="S169" s="390">
        <v>904200</v>
      </c>
    </row>
    <row r="170" spans="1:19" ht="198.75" customHeight="1" x14ac:dyDescent="0.25">
      <c r="A170" s="204"/>
      <c r="B170" s="202"/>
      <c r="C170" s="201"/>
      <c r="D170" s="203"/>
      <c r="E170" s="9"/>
      <c r="F170" s="9"/>
      <c r="G170" s="9"/>
      <c r="H170" s="207"/>
      <c r="I170" s="9"/>
      <c r="J170" s="9"/>
      <c r="K170" s="54" t="s">
        <v>450</v>
      </c>
      <c r="L170" s="9"/>
      <c r="M170" s="54" t="s">
        <v>451</v>
      </c>
      <c r="N170" s="392"/>
      <c r="O170" s="392"/>
      <c r="P170" s="392"/>
      <c r="Q170" s="392"/>
      <c r="R170" s="392"/>
      <c r="S170" s="392"/>
    </row>
    <row r="171" spans="1:19" ht="198.75" customHeight="1" x14ac:dyDescent="0.25">
      <c r="A171" s="341" t="s">
        <v>648</v>
      </c>
      <c r="B171" s="312" t="s">
        <v>586</v>
      </c>
      <c r="C171" s="311">
        <v>921</v>
      </c>
      <c r="D171" s="313" t="s">
        <v>585</v>
      </c>
      <c r="E171" s="319"/>
      <c r="F171" s="319"/>
      <c r="G171" s="319"/>
      <c r="H171" s="207"/>
      <c r="I171" s="319"/>
      <c r="J171" s="319"/>
      <c r="K171" s="54"/>
      <c r="L171" s="319"/>
      <c r="M171" s="54"/>
      <c r="N171" s="316" t="s">
        <v>590</v>
      </c>
      <c r="O171" s="316" t="s">
        <v>590</v>
      </c>
      <c r="P171" s="316">
        <v>10648000</v>
      </c>
      <c r="Q171" s="316">
        <v>10648000</v>
      </c>
      <c r="R171" s="316">
        <v>10648000</v>
      </c>
      <c r="S171" s="316">
        <v>10648000</v>
      </c>
    </row>
    <row r="172" spans="1:19" ht="240" x14ac:dyDescent="0.25">
      <c r="A172" s="341" t="s">
        <v>648</v>
      </c>
      <c r="B172" s="98" t="s">
        <v>435</v>
      </c>
      <c r="C172" s="99">
        <v>921</v>
      </c>
      <c r="D172" s="100" t="s">
        <v>286</v>
      </c>
      <c r="E172" s="9" t="s">
        <v>491</v>
      </c>
      <c r="F172" s="9" t="s">
        <v>498</v>
      </c>
      <c r="G172" s="9" t="s">
        <v>494</v>
      </c>
      <c r="H172" s="9" t="s">
        <v>352</v>
      </c>
      <c r="I172" s="9" t="s">
        <v>179</v>
      </c>
      <c r="J172" s="9" t="s">
        <v>353</v>
      </c>
      <c r="K172" s="54" t="s">
        <v>358</v>
      </c>
      <c r="L172" s="9"/>
      <c r="M172" s="54" t="s">
        <v>361</v>
      </c>
      <c r="N172" s="154" t="s">
        <v>590</v>
      </c>
      <c r="O172" s="154" t="s">
        <v>590</v>
      </c>
      <c r="P172" s="154">
        <v>4523800</v>
      </c>
      <c r="Q172" s="154">
        <v>4523800</v>
      </c>
      <c r="R172" s="154">
        <v>4523800</v>
      </c>
      <c r="S172" s="154">
        <v>4523800</v>
      </c>
    </row>
    <row r="173" spans="1:19" ht="42.75" x14ac:dyDescent="0.25">
      <c r="A173" s="29"/>
      <c r="B173" s="28" t="s">
        <v>587</v>
      </c>
      <c r="C173" s="29">
        <v>922</v>
      </c>
      <c r="D173" s="30"/>
      <c r="E173" s="28"/>
      <c r="F173" s="28"/>
      <c r="G173" s="28"/>
      <c r="H173" s="28"/>
      <c r="I173" s="28"/>
      <c r="J173" s="28"/>
      <c r="K173" s="179"/>
      <c r="L173" s="28"/>
      <c r="M173" s="28"/>
      <c r="N173" s="162" t="s">
        <v>590</v>
      </c>
      <c r="O173" s="162" t="s">
        <v>590</v>
      </c>
      <c r="P173" s="162">
        <f t="shared" ref="P173:S173" si="35">P174+P190+P185</f>
        <v>178563475</v>
      </c>
      <c r="Q173" s="162">
        <f t="shared" si="35"/>
        <v>171813275</v>
      </c>
      <c r="R173" s="162">
        <f t="shared" si="35"/>
        <v>163935475</v>
      </c>
      <c r="S173" s="162">
        <f t="shared" si="35"/>
        <v>163935475</v>
      </c>
    </row>
    <row r="174" spans="1:19" s="19" customFormat="1" ht="57" x14ac:dyDescent="0.2">
      <c r="A174" s="79">
        <v>10600</v>
      </c>
      <c r="B174" s="83" t="s">
        <v>679</v>
      </c>
      <c r="C174" s="14"/>
      <c r="D174" s="22"/>
      <c r="E174" s="15"/>
      <c r="F174" s="15"/>
      <c r="G174" s="15"/>
      <c r="H174" s="15"/>
      <c r="I174" s="15"/>
      <c r="J174" s="15"/>
      <c r="K174" s="178"/>
      <c r="L174" s="15"/>
      <c r="M174" s="15"/>
      <c r="N174" s="156" t="s">
        <v>590</v>
      </c>
      <c r="O174" s="156" t="s">
        <v>590</v>
      </c>
      <c r="P174" s="156">
        <f>P175+P180+P182+P184</f>
        <v>6349772</v>
      </c>
      <c r="Q174" s="156">
        <f t="shared" ref="Q174:S174" si="36">Q175+Q180+Q182</f>
        <v>6349772</v>
      </c>
      <c r="R174" s="156">
        <f t="shared" si="36"/>
        <v>6349772</v>
      </c>
      <c r="S174" s="156">
        <f t="shared" si="36"/>
        <v>6349772</v>
      </c>
    </row>
    <row r="175" spans="1:19" ht="225" x14ac:dyDescent="0.25">
      <c r="A175" s="386">
        <v>10604</v>
      </c>
      <c r="B175" s="379" t="s">
        <v>649</v>
      </c>
      <c r="C175" s="386">
        <v>922</v>
      </c>
      <c r="D175" s="368" t="s">
        <v>33</v>
      </c>
      <c r="E175" s="9" t="s">
        <v>19</v>
      </c>
      <c r="F175" s="9" t="s">
        <v>81</v>
      </c>
      <c r="G175" s="9" t="s">
        <v>673</v>
      </c>
      <c r="H175" s="9" t="s">
        <v>88</v>
      </c>
      <c r="I175" s="9" t="s">
        <v>43</v>
      </c>
      <c r="J175" s="9" t="s">
        <v>25</v>
      </c>
      <c r="K175" s="54" t="s">
        <v>335</v>
      </c>
      <c r="L175" s="9"/>
      <c r="M175" s="9" t="s">
        <v>93</v>
      </c>
      <c r="N175" s="390" t="s">
        <v>590</v>
      </c>
      <c r="O175" s="390" t="s">
        <v>590</v>
      </c>
      <c r="P175" s="390">
        <f>150000+872000</f>
        <v>1022000</v>
      </c>
      <c r="Q175" s="390">
        <v>1022000</v>
      </c>
      <c r="R175" s="390">
        <v>1022000</v>
      </c>
      <c r="S175" s="390">
        <v>1022000</v>
      </c>
    </row>
    <row r="176" spans="1:19" ht="90" x14ac:dyDescent="0.25">
      <c r="A176" s="387"/>
      <c r="B176" s="380"/>
      <c r="C176" s="387"/>
      <c r="D176" s="384"/>
      <c r="E176" s="9" t="s">
        <v>79</v>
      </c>
      <c r="F176" s="9" t="s">
        <v>80</v>
      </c>
      <c r="G176" s="9" t="s">
        <v>82</v>
      </c>
      <c r="H176" s="9" t="s">
        <v>89</v>
      </c>
      <c r="I176" s="9" t="s">
        <v>43</v>
      </c>
      <c r="J176" s="9" t="s">
        <v>90</v>
      </c>
      <c r="K176" s="54" t="s">
        <v>94</v>
      </c>
      <c r="L176" s="9"/>
      <c r="M176" s="9" t="s">
        <v>95</v>
      </c>
      <c r="N176" s="391"/>
      <c r="O176" s="391"/>
      <c r="P176" s="391"/>
      <c r="Q176" s="391"/>
      <c r="R176" s="391"/>
      <c r="S176" s="391"/>
    </row>
    <row r="177" spans="1:19" ht="180" x14ac:dyDescent="0.25">
      <c r="A177" s="387"/>
      <c r="B177" s="380"/>
      <c r="C177" s="387"/>
      <c r="D177" s="384"/>
      <c r="E177" s="9" t="s">
        <v>83</v>
      </c>
      <c r="F177" s="9" t="s">
        <v>84</v>
      </c>
      <c r="G177" s="9" t="s">
        <v>85</v>
      </c>
      <c r="H177" s="9" t="s">
        <v>91</v>
      </c>
      <c r="I177" s="9" t="s">
        <v>43</v>
      </c>
      <c r="J177" s="9" t="s">
        <v>92</v>
      </c>
      <c r="K177" s="54" t="s">
        <v>96</v>
      </c>
      <c r="L177" s="9"/>
      <c r="M177" s="9" t="s">
        <v>97</v>
      </c>
      <c r="N177" s="391"/>
      <c r="O177" s="391"/>
      <c r="P177" s="391"/>
      <c r="Q177" s="391"/>
      <c r="R177" s="391"/>
      <c r="S177" s="391"/>
    </row>
    <row r="178" spans="1:19" ht="105" x14ac:dyDescent="0.25">
      <c r="A178" s="387"/>
      <c r="B178" s="380"/>
      <c r="C178" s="387"/>
      <c r="D178" s="384"/>
      <c r="E178" s="338" t="s">
        <v>637</v>
      </c>
      <c r="F178" s="329" t="s">
        <v>638</v>
      </c>
      <c r="G178" s="334">
        <v>45736</v>
      </c>
      <c r="H178" s="338"/>
      <c r="I178" s="338"/>
      <c r="J178" s="338"/>
      <c r="K178" s="54"/>
      <c r="L178" s="338"/>
      <c r="M178" s="338"/>
      <c r="N178" s="391"/>
      <c r="O178" s="391"/>
      <c r="P178" s="391"/>
      <c r="Q178" s="391"/>
      <c r="R178" s="391"/>
      <c r="S178" s="391"/>
    </row>
    <row r="179" spans="1:19" ht="229.5" customHeight="1" x14ac:dyDescent="0.25">
      <c r="A179" s="388"/>
      <c r="B179" s="389"/>
      <c r="C179" s="388"/>
      <c r="D179" s="385"/>
      <c r="E179" s="9" t="s">
        <v>86</v>
      </c>
      <c r="F179" s="9" t="s">
        <v>43</v>
      </c>
      <c r="G179" s="9" t="s">
        <v>87</v>
      </c>
      <c r="H179" s="9"/>
      <c r="I179" s="10"/>
      <c r="J179" s="9"/>
      <c r="K179" s="54" t="s">
        <v>677</v>
      </c>
      <c r="L179" s="361"/>
      <c r="M179" s="361" t="s">
        <v>678</v>
      </c>
      <c r="N179" s="392"/>
      <c r="O179" s="392"/>
      <c r="P179" s="392"/>
      <c r="Q179" s="392"/>
      <c r="R179" s="392"/>
      <c r="S179" s="392"/>
    </row>
    <row r="180" spans="1:19" ht="135" customHeight="1" x14ac:dyDescent="0.25">
      <c r="A180" s="386">
        <v>10608</v>
      </c>
      <c r="B180" s="223" t="s">
        <v>639</v>
      </c>
      <c r="C180" s="386">
        <v>922</v>
      </c>
      <c r="D180" s="368" t="s">
        <v>98</v>
      </c>
      <c r="E180" s="9" t="s">
        <v>19</v>
      </c>
      <c r="F180" s="9" t="s">
        <v>99</v>
      </c>
      <c r="G180" s="9" t="s">
        <v>673</v>
      </c>
      <c r="H180" s="9"/>
      <c r="I180" s="9"/>
      <c r="J180" s="9"/>
      <c r="K180" s="54" t="s">
        <v>677</v>
      </c>
      <c r="L180" s="361"/>
      <c r="M180" s="361" t="s">
        <v>678</v>
      </c>
      <c r="N180" s="157" t="s">
        <v>590</v>
      </c>
      <c r="O180" s="157" t="s">
        <v>590</v>
      </c>
      <c r="P180" s="157">
        <v>5124772</v>
      </c>
      <c r="Q180" s="157">
        <v>5124772</v>
      </c>
      <c r="R180" s="157">
        <v>5124772</v>
      </c>
      <c r="S180" s="157">
        <v>5124772</v>
      </c>
    </row>
    <row r="181" spans="1:19" ht="105" x14ac:dyDescent="0.25">
      <c r="A181" s="388"/>
      <c r="B181" s="71"/>
      <c r="C181" s="388"/>
      <c r="D181" s="385"/>
      <c r="E181" s="338" t="s">
        <v>637</v>
      </c>
      <c r="F181" s="329" t="s">
        <v>638</v>
      </c>
      <c r="G181" s="334">
        <v>45736</v>
      </c>
      <c r="H181" s="338"/>
      <c r="I181" s="338"/>
      <c r="J181" s="338"/>
      <c r="K181" s="54"/>
      <c r="L181" s="338"/>
      <c r="M181" s="338"/>
      <c r="N181" s="325"/>
      <c r="O181" s="325"/>
      <c r="P181" s="325"/>
      <c r="Q181" s="325"/>
      <c r="R181" s="325"/>
      <c r="S181" s="325"/>
    </row>
    <row r="182" spans="1:19" ht="409.5" customHeight="1" x14ac:dyDescent="0.25">
      <c r="A182" s="386">
        <v>10644</v>
      </c>
      <c r="B182" s="379" t="s">
        <v>664</v>
      </c>
      <c r="C182" s="386">
        <v>922</v>
      </c>
      <c r="D182" s="368" t="s">
        <v>101</v>
      </c>
      <c r="E182" s="9" t="s">
        <v>19</v>
      </c>
      <c r="F182" s="9" t="s">
        <v>102</v>
      </c>
      <c r="G182" s="9" t="s">
        <v>673</v>
      </c>
      <c r="H182" s="9" t="s">
        <v>103</v>
      </c>
      <c r="I182" s="9" t="s">
        <v>104</v>
      </c>
      <c r="J182" s="9" t="s">
        <v>105</v>
      </c>
      <c r="K182" s="54" t="s">
        <v>677</v>
      </c>
      <c r="L182" s="361"/>
      <c r="M182" s="361" t="s">
        <v>678</v>
      </c>
      <c r="N182" s="390" t="s">
        <v>590</v>
      </c>
      <c r="O182" s="390" t="s">
        <v>590</v>
      </c>
      <c r="P182" s="390">
        <v>203000</v>
      </c>
      <c r="Q182" s="390">
        <v>203000</v>
      </c>
      <c r="R182" s="390">
        <v>203000</v>
      </c>
      <c r="S182" s="390">
        <v>203000</v>
      </c>
    </row>
    <row r="183" spans="1:19" ht="409.5" customHeight="1" x14ac:dyDescent="0.25">
      <c r="A183" s="388"/>
      <c r="B183" s="389"/>
      <c r="C183" s="388"/>
      <c r="D183" s="385"/>
      <c r="E183" s="338" t="s">
        <v>637</v>
      </c>
      <c r="F183" s="329" t="s">
        <v>638</v>
      </c>
      <c r="G183" s="334">
        <v>45736</v>
      </c>
      <c r="H183" s="9"/>
      <c r="I183" s="9"/>
      <c r="J183" s="9"/>
      <c r="K183" s="54" t="s">
        <v>106</v>
      </c>
      <c r="L183" s="9"/>
      <c r="M183" s="9" t="s">
        <v>107</v>
      </c>
      <c r="N183" s="392"/>
      <c r="O183" s="392"/>
      <c r="P183" s="392"/>
      <c r="Q183" s="392"/>
      <c r="R183" s="392"/>
      <c r="S183" s="392"/>
    </row>
    <row r="184" spans="1:19" ht="96.75" customHeight="1" x14ac:dyDescent="0.25">
      <c r="A184" s="275">
        <v>10661</v>
      </c>
      <c r="B184" s="276" t="s">
        <v>540</v>
      </c>
      <c r="C184" s="275">
        <v>922</v>
      </c>
      <c r="D184" s="277" t="s">
        <v>539</v>
      </c>
      <c r="E184" s="9" t="s">
        <v>19</v>
      </c>
      <c r="F184" s="9" t="s">
        <v>541</v>
      </c>
      <c r="G184" s="9" t="s">
        <v>673</v>
      </c>
      <c r="H184" s="9"/>
      <c r="I184" s="9"/>
      <c r="J184" s="9"/>
      <c r="K184" s="54"/>
      <c r="L184" s="9"/>
      <c r="M184" s="9"/>
      <c r="N184" s="274"/>
      <c r="O184" s="274"/>
      <c r="P184" s="274">
        <v>0</v>
      </c>
      <c r="Q184" s="274"/>
      <c r="R184" s="274"/>
      <c r="S184" s="274"/>
    </row>
    <row r="185" spans="1:19" s="19" customFormat="1" ht="114" x14ac:dyDescent="0.2">
      <c r="A185" s="63">
        <v>10700</v>
      </c>
      <c r="B185" s="308" t="s">
        <v>642</v>
      </c>
      <c r="C185" s="7"/>
      <c r="D185" s="7"/>
      <c r="E185" s="7"/>
      <c r="F185" s="7"/>
      <c r="G185" s="7"/>
      <c r="H185" s="7"/>
      <c r="I185" s="7"/>
      <c r="J185" s="7"/>
      <c r="K185" s="177"/>
      <c r="L185" s="7"/>
      <c r="M185" s="7"/>
      <c r="N185" s="37" t="str">
        <f t="shared" ref="N185:S185" si="37">N186</f>
        <v>х</v>
      </c>
      <c r="O185" s="37" t="s">
        <v>590</v>
      </c>
      <c r="P185" s="37">
        <f t="shared" si="37"/>
        <v>28132803</v>
      </c>
      <c r="Q185" s="37">
        <f t="shared" si="37"/>
        <v>28132803</v>
      </c>
      <c r="R185" s="37">
        <f t="shared" si="37"/>
        <v>28132803</v>
      </c>
      <c r="S185" s="37">
        <f t="shared" si="37"/>
        <v>28132803</v>
      </c>
    </row>
    <row r="186" spans="1:19" ht="135" x14ac:dyDescent="0.25">
      <c r="A186" s="376" t="s">
        <v>643</v>
      </c>
      <c r="B186" s="379" t="s">
        <v>432</v>
      </c>
      <c r="C186" s="381">
        <v>922</v>
      </c>
      <c r="D186" s="368" t="s">
        <v>33</v>
      </c>
      <c r="E186" s="379" t="s">
        <v>19</v>
      </c>
      <c r="F186" s="379" t="s">
        <v>283</v>
      </c>
      <c r="G186" s="386" t="s">
        <v>673</v>
      </c>
      <c r="H186" s="379" t="s">
        <v>23</v>
      </c>
      <c r="I186" s="415" t="s">
        <v>43</v>
      </c>
      <c r="J186" s="386" t="s">
        <v>25</v>
      </c>
      <c r="K186" s="54" t="s">
        <v>677</v>
      </c>
      <c r="L186" s="361"/>
      <c r="M186" s="361" t="s">
        <v>678</v>
      </c>
      <c r="N186" s="401" t="s">
        <v>590</v>
      </c>
      <c r="O186" s="401" t="s">
        <v>590</v>
      </c>
      <c r="P186" s="401">
        <f>24872803+3260000</f>
        <v>28132803</v>
      </c>
      <c r="Q186" s="406">
        <f>24872803+3260000</f>
        <v>28132803</v>
      </c>
      <c r="R186" s="401">
        <f>3260000+24872803</f>
        <v>28132803</v>
      </c>
      <c r="S186" s="401">
        <v>28132803</v>
      </c>
    </row>
    <row r="187" spans="1:19" ht="45" x14ac:dyDescent="0.25">
      <c r="A187" s="377"/>
      <c r="B187" s="380"/>
      <c r="C187" s="382"/>
      <c r="D187" s="384"/>
      <c r="E187" s="389"/>
      <c r="F187" s="389"/>
      <c r="G187" s="388"/>
      <c r="H187" s="389"/>
      <c r="I187" s="416"/>
      <c r="J187" s="388"/>
      <c r="K187" s="54" t="s">
        <v>96</v>
      </c>
      <c r="L187" s="9"/>
      <c r="M187" s="9" t="s">
        <v>97</v>
      </c>
      <c r="N187" s="402"/>
      <c r="O187" s="402"/>
      <c r="P187" s="402"/>
      <c r="Q187" s="407"/>
      <c r="R187" s="402"/>
      <c r="S187" s="402"/>
    </row>
    <row r="188" spans="1:19" ht="105" x14ac:dyDescent="0.25">
      <c r="A188" s="377"/>
      <c r="B188" s="380"/>
      <c r="C188" s="382"/>
      <c r="D188" s="384"/>
      <c r="E188" s="338" t="s">
        <v>637</v>
      </c>
      <c r="F188" s="329" t="s">
        <v>638</v>
      </c>
      <c r="G188" s="334">
        <v>45736</v>
      </c>
      <c r="H188" s="331"/>
      <c r="I188" s="336"/>
      <c r="J188" s="333"/>
      <c r="K188" s="54"/>
      <c r="L188" s="338"/>
      <c r="M188" s="338"/>
      <c r="N188" s="402"/>
      <c r="O188" s="402"/>
      <c r="P188" s="402"/>
      <c r="Q188" s="407"/>
      <c r="R188" s="402"/>
      <c r="S188" s="402"/>
    </row>
    <row r="189" spans="1:19" ht="229.5" customHeight="1" x14ac:dyDescent="0.25">
      <c r="A189" s="378"/>
      <c r="B189" s="380"/>
      <c r="C189" s="382"/>
      <c r="D189" s="384"/>
      <c r="E189" s="8" t="s">
        <v>21</v>
      </c>
      <c r="F189" s="6" t="s">
        <v>43</v>
      </c>
      <c r="G189" s="8" t="s">
        <v>22</v>
      </c>
      <c r="H189" s="9" t="s">
        <v>26</v>
      </c>
      <c r="I189" s="10" t="s">
        <v>43</v>
      </c>
      <c r="J189" s="9" t="s">
        <v>27</v>
      </c>
      <c r="K189" s="54" t="s">
        <v>94</v>
      </c>
      <c r="L189" s="9"/>
      <c r="M189" s="9" t="s">
        <v>95</v>
      </c>
      <c r="N189" s="402"/>
      <c r="O189" s="402"/>
      <c r="P189" s="405"/>
      <c r="Q189" s="408"/>
      <c r="R189" s="402"/>
      <c r="S189" s="402"/>
    </row>
    <row r="190" spans="1:19" s="19" customFormat="1" ht="42.75" x14ac:dyDescent="0.2">
      <c r="A190" s="14">
        <v>11300</v>
      </c>
      <c r="B190" s="15" t="s">
        <v>434</v>
      </c>
      <c r="C190" s="14"/>
      <c r="D190" s="22"/>
      <c r="E190" s="15"/>
      <c r="F190" s="15"/>
      <c r="G190" s="15"/>
      <c r="H190" s="15"/>
      <c r="I190" s="15"/>
      <c r="J190" s="15"/>
      <c r="K190" s="178"/>
      <c r="L190" s="15"/>
      <c r="M190" s="15"/>
      <c r="N190" s="156" t="str">
        <f t="shared" ref="N190:S190" si="38">N191</f>
        <v>х</v>
      </c>
      <c r="O190" s="156" t="str">
        <f t="shared" si="38"/>
        <v>х</v>
      </c>
      <c r="P190" s="156">
        <f>P191</f>
        <v>144080900</v>
      </c>
      <c r="Q190" s="156">
        <f t="shared" si="38"/>
        <v>137330700</v>
      </c>
      <c r="R190" s="156">
        <f t="shared" si="38"/>
        <v>129452900</v>
      </c>
      <c r="S190" s="156">
        <f t="shared" si="38"/>
        <v>129452900</v>
      </c>
    </row>
    <row r="191" spans="1:19" ht="239.25" customHeight="1" x14ac:dyDescent="0.25">
      <c r="A191" s="386">
        <v>11328</v>
      </c>
      <c r="B191" s="379" t="s">
        <v>307</v>
      </c>
      <c r="C191" s="386">
        <v>922</v>
      </c>
      <c r="D191" s="368" t="s">
        <v>108</v>
      </c>
      <c r="E191" s="9" t="s">
        <v>491</v>
      </c>
      <c r="F191" s="9" t="s">
        <v>499</v>
      </c>
      <c r="G191" s="9" t="s">
        <v>494</v>
      </c>
      <c r="H191" s="9" t="s">
        <v>109</v>
      </c>
      <c r="I191" s="9" t="s">
        <v>43</v>
      </c>
      <c r="J191" s="9" t="s">
        <v>110</v>
      </c>
      <c r="K191" s="54" t="s">
        <v>414</v>
      </c>
      <c r="L191" s="9"/>
      <c r="M191" s="9" t="s">
        <v>415</v>
      </c>
      <c r="N191" s="390" t="s">
        <v>590</v>
      </c>
      <c r="O191" s="390" t="s">
        <v>590</v>
      </c>
      <c r="P191" s="390">
        <f>2395500+141685400</f>
        <v>144080900</v>
      </c>
      <c r="Q191" s="390">
        <f>134938500+2392200</f>
        <v>137330700</v>
      </c>
      <c r="R191" s="390">
        <f>2392200+127060700</f>
        <v>129452900</v>
      </c>
      <c r="S191" s="390">
        <v>129452900</v>
      </c>
    </row>
    <row r="192" spans="1:19" ht="45" x14ac:dyDescent="0.25">
      <c r="A192" s="388"/>
      <c r="B192" s="389"/>
      <c r="C192" s="388"/>
      <c r="D192" s="385"/>
      <c r="E192" s="257"/>
      <c r="F192" s="9"/>
      <c r="G192" s="9"/>
      <c r="H192" s="9" t="s">
        <v>111</v>
      </c>
      <c r="I192" s="9" t="s">
        <v>112</v>
      </c>
      <c r="J192" s="9" t="s">
        <v>113</v>
      </c>
      <c r="K192" s="54"/>
      <c r="L192" s="9"/>
      <c r="M192" s="9"/>
      <c r="N192" s="392"/>
      <c r="O192" s="392"/>
      <c r="P192" s="392"/>
      <c r="Q192" s="392"/>
      <c r="R192" s="392"/>
      <c r="S192" s="392"/>
    </row>
    <row r="193" spans="1:19" s="19" customFormat="1" ht="28.5" x14ac:dyDescent="0.2">
      <c r="A193" s="29"/>
      <c r="B193" s="28" t="s">
        <v>588</v>
      </c>
      <c r="C193" s="29">
        <v>923</v>
      </c>
      <c r="D193" s="30"/>
      <c r="E193" s="28"/>
      <c r="F193" s="28"/>
      <c r="G193" s="28"/>
      <c r="H193" s="28"/>
      <c r="I193" s="28"/>
      <c r="J193" s="28"/>
      <c r="K193" s="179"/>
      <c r="L193" s="28"/>
      <c r="M193" s="28"/>
      <c r="N193" s="162" t="s">
        <v>589</v>
      </c>
      <c r="O193" s="162" t="s">
        <v>589</v>
      </c>
      <c r="P193" s="162">
        <f t="shared" ref="P193:S193" si="39">P194+P197</f>
        <v>43852608</v>
      </c>
      <c r="Q193" s="162">
        <f t="shared" si="39"/>
        <v>43852608</v>
      </c>
      <c r="R193" s="162">
        <f t="shared" si="39"/>
        <v>43852608</v>
      </c>
      <c r="S193" s="162">
        <f t="shared" si="39"/>
        <v>43852608</v>
      </c>
    </row>
    <row r="194" spans="1:19" s="19" customFormat="1" ht="57" x14ac:dyDescent="0.2">
      <c r="A194" s="79">
        <v>10600</v>
      </c>
      <c r="B194" s="83" t="s">
        <v>679</v>
      </c>
      <c r="C194" s="14"/>
      <c r="D194" s="22"/>
      <c r="E194" s="15"/>
      <c r="F194" s="15"/>
      <c r="G194" s="15"/>
      <c r="H194" s="15"/>
      <c r="I194" s="15"/>
      <c r="J194" s="15"/>
      <c r="K194" s="178"/>
      <c r="L194" s="15"/>
      <c r="M194" s="15"/>
      <c r="N194" s="156" t="str">
        <f t="shared" ref="N194:S194" si="40">N195</f>
        <v>Х</v>
      </c>
      <c r="O194" s="156" t="str">
        <f t="shared" si="40"/>
        <v>Х</v>
      </c>
      <c r="P194" s="156">
        <f t="shared" si="40"/>
        <v>60000</v>
      </c>
      <c r="Q194" s="156">
        <f t="shared" si="40"/>
        <v>60000</v>
      </c>
      <c r="R194" s="156">
        <f t="shared" si="40"/>
        <v>60000</v>
      </c>
      <c r="S194" s="156">
        <f t="shared" si="40"/>
        <v>60000</v>
      </c>
    </row>
    <row r="195" spans="1:19" ht="135" customHeight="1" x14ac:dyDescent="0.25">
      <c r="A195" s="386">
        <v>10608</v>
      </c>
      <c r="B195" s="379" t="s">
        <v>639</v>
      </c>
      <c r="C195" s="386">
        <v>923</v>
      </c>
      <c r="D195" s="368" t="s">
        <v>98</v>
      </c>
      <c r="E195" s="9" t="s">
        <v>19</v>
      </c>
      <c r="F195" s="9" t="s">
        <v>99</v>
      </c>
      <c r="G195" s="9" t="s">
        <v>673</v>
      </c>
      <c r="H195" s="9"/>
      <c r="I195" s="9"/>
      <c r="J195" s="9"/>
      <c r="K195" s="54" t="s">
        <v>677</v>
      </c>
      <c r="L195" s="361"/>
      <c r="M195" s="361" t="s">
        <v>678</v>
      </c>
      <c r="N195" s="157" t="s">
        <v>589</v>
      </c>
      <c r="O195" s="157" t="s">
        <v>589</v>
      </c>
      <c r="P195" s="157">
        <v>60000</v>
      </c>
      <c r="Q195" s="157">
        <v>60000</v>
      </c>
      <c r="R195" s="157">
        <v>60000</v>
      </c>
      <c r="S195" s="157">
        <v>60000</v>
      </c>
    </row>
    <row r="196" spans="1:19" ht="105" x14ac:dyDescent="0.25">
      <c r="A196" s="388"/>
      <c r="B196" s="389"/>
      <c r="C196" s="388"/>
      <c r="D196" s="385"/>
      <c r="E196" s="338" t="s">
        <v>637</v>
      </c>
      <c r="F196" s="338" t="s">
        <v>638</v>
      </c>
      <c r="G196" s="343">
        <v>45736</v>
      </c>
      <c r="H196" s="88"/>
      <c r="I196" s="331"/>
      <c r="J196" s="331"/>
      <c r="K196" s="54"/>
      <c r="L196" s="338"/>
      <c r="M196" s="338"/>
      <c r="N196" s="326"/>
      <c r="O196" s="326"/>
      <c r="P196" s="326"/>
      <c r="Q196" s="326"/>
      <c r="R196" s="326"/>
      <c r="S196" s="326"/>
    </row>
    <row r="197" spans="1:19" s="19" customFormat="1" ht="117" customHeight="1" x14ac:dyDescent="0.2">
      <c r="A197" s="63">
        <v>10700</v>
      </c>
      <c r="B197" s="308" t="s">
        <v>642</v>
      </c>
      <c r="C197" s="84"/>
      <c r="D197" s="85"/>
      <c r="E197" s="86"/>
      <c r="F197" s="86"/>
      <c r="G197" s="86"/>
      <c r="H197" s="87"/>
      <c r="I197" s="86"/>
      <c r="J197" s="86"/>
      <c r="K197" s="178"/>
      <c r="L197" s="15"/>
      <c r="M197" s="15"/>
      <c r="N197" s="163" t="s">
        <v>589</v>
      </c>
      <c r="O197" s="163" t="s">
        <v>589</v>
      </c>
      <c r="P197" s="163">
        <f>P198+P202</f>
        <v>43792608</v>
      </c>
      <c r="Q197" s="163">
        <f t="shared" ref="Q197:S197" si="41">Q198+Q202</f>
        <v>43792608</v>
      </c>
      <c r="R197" s="163">
        <f t="shared" si="41"/>
        <v>43792608</v>
      </c>
      <c r="S197" s="163">
        <f t="shared" si="41"/>
        <v>43792608</v>
      </c>
    </row>
    <row r="198" spans="1:19" ht="135" x14ac:dyDescent="0.25">
      <c r="A198" s="376" t="s">
        <v>643</v>
      </c>
      <c r="B198" s="379" t="s">
        <v>436</v>
      </c>
      <c r="C198" s="381">
        <v>923</v>
      </c>
      <c r="D198" s="368" t="s">
        <v>116</v>
      </c>
      <c r="E198" s="379" t="s">
        <v>19</v>
      </c>
      <c r="F198" s="379" t="s">
        <v>283</v>
      </c>
      <c r="G198" s="386" t="s">
        <v>673</v>
      </c>
      <c r="H198" s="379" t="s">
        <v>23</v>
      </c>
      <c r="I198" s="415" t="s">
        <v>43</v>
      </c>
      <c r="J198" s="386" t="s">
        <v>25</v>
      </c>
      <c r="K198" s="54" t="s">
        <v>677</v>
      </c>
      <c r="L198" s="361"/>
      <c r="M198" s="361" t="s">
        <v>678</v>
      </c>
      <c r="N198" s="390" t="s">
        <v>589</v>
      </c>
      <c r="O198" s="390" t="s">
        <v>589</v>
      </c>
      <c r="P198" s="390">
        <f>42730631+1000000+40000</f>
        <v>43770631</v>
      </c>
      <c r="Q198" s="390">
        <v>43772608</v>
      </c>
      <c r="R198" s="390">
        <v>43782608</v>
      </c>
      <c r="S198" s="390">
        <v>43782608</v>
      </c>
    </row>
    <row r="199" spans="1:19" ht="60" x14ac:dyDescent="0.25">
      <c r="A199" s="377"/>
      <c r="B199" s="380"/>
      <c r="C199" s="382"/>
      <c r="D199" s="384"/>
      <c r="E199" s="389"/>
      <c r="F199" s="389"/>
      <c r="G199" s="388"/>
      <c r="H199" s="389"/>
      <c r="I199" s="416"/>
      <c r="J199" s="388"/>
      <c r="K199" s="54" t="s">
        <v>327</v>
      </c>
      <c r="L199" s="9"/>
      <c r="M199" s="9" t="s">
        <v>118</v>
      </c>
      <c r="N199" s="391"/>
      <c r="O199" s="391"/>
      <c r="P199" s="391"/>
      <c r="Q199" s="391"/>
      <c r="R199" s="391"/>
      <c r="S199" s="391"/>
    </row>
    <row r="200" spans="1:19" ht="99.75" customHeight="1" x14ac:dyDescent="0.25">
      <c r="A200" s="377"/>
      <c r="B200" s="380"/>
      <c r="C200" s="382"/>
      <c r="D200" s="384"/>
      <c r="E200" s="95" t="s">
        <v>21</v>
      </c>
      <c r="F200" s="96" t="s">
        <v>43</v>
      </c>
      <c r="G200" s="95" t="s">
        <v>22</v>
      </c>
      <c r="H200" s="379" t="s">
        <v>26</v>
      </c>
      <c r="I200" s="124" t="s">
        <v>43</v>
      </c>
      <c r="J200" s="121" t="s">
        <v>27</v>
      </c>
      <c r="K200" s="54" t="s">
        <v>469</v>
      </c>
      <c r="L200" s="9"/>
      <c r="M200" s="9" t="s">
        <v>470</v>
      </c>
      <c r="N200" s="391"/>
      <c r="O200" s="391"/>
      <c r="P200" s="391"/>
      <c r="Q200" s="391"/>
      <c r="R200" s="391"/>
      <c r="S200" s="391"/>
    </row>
    <row r="201" spans="1:19" ht="133.5" customHeight="1" x14ac:dyDescent="0.25">
      <c r="A201" s="224"/>
      <c r="B201" s="221"/>
      <c r="C201" s="225"/>
      <c r="D201" s="220"/>
      <c r="E201" s="338" t="s">
        <v>637</v>
      </c>
      <c r="F201" s="338" t="s">
        <v>638</v>
      </c>
      <c r="G201" s="343">
        <v>45736</v>
      </c>
      <c r="H201" s="417"/>
      <c r="I201" s="222"/>
      <c r="J201" s="218"/>
      <c r="K201" s="54"/>
      <c r="L201" s="9"/>
      <c r="M201" s="9"/>
      <c r="N201" s="216"/>
      <c r="O201" s="216"/>
      <c r="P201" s="216"/>
      <c r="Q201" s="216"/>
      <c r="R201" s="216"/>
      <c r="S201" s="216"/>
    </row>
    <row r="202" spans="1:19" ht="121.5" customHeight="1" x14ac:dyDescent="0.25">
      <c r="A202" s="193">
        <v>10704</v>
      </c>
      <c r="B202" s="191" t="s">
        <v>437</v>
      </c>
      <c r="C202" s="433">
        <v>923</v>
      </c>
      <c r="D202" s="368" t="s">
        <v>318</v>
      </c>
      <c r="E202" s="223" t="s">
        <v>19</v>
      </c>
      <c r="F202" s="223" t="s">
        <v>117</v>
      </c>
      <c r="G202" s="223" t="s">
        <v>673</v>
      </c>
      <c r="H202" s="386"/>
      <c r="I202" s="381"/>
      <c r="J202" s="386"/>
      <c r="K202" s="54" t="s">
        <v>677</v>
      </c>
      <c r="L202" s="361"/>
      <c r="M202" s="361" t="s">
        <v>678</v>
      </c>
      <c r="N202" s="390" t="s">
        <v>589</v>
      </c>
      <c r="O202" s="390" t="s">
        <v>589</v>
      </c>
      <c r="P202" s="390">
        <v>21977</v>
      </c>
      <c r="Q202" s="390">
        <v>20000</v>
      </c>
      <c r="R202" s="390">
        <v>10000</v>
      </c>
      <c r="S202" s="390">
        <v>10000</v>
      </c>
    </row>
    <row r="203" spans="1:19" ht="105" x14ac:dyDescent="0.25">
      <c r="A203" s="101"/>
      <c r="B203" s="102"/>
      <c r="C203" s="388"/>
      <c r="D203" s="385"/>
      <c r="E203" s="338" t="s">
        <v>637</v>
      </c>
      <c r="F203" s="338" t="s">
        <v>638</v>
      </c>
      <c r="G203" s="343">
        <v>45736</v>
      </c>
      <c r="H203" s="388"/>
      <c r="I203" s="383"/>
      <c r="J203" s="388"/>
      <c r="K203" s="54" t="s">
        <v>354</v>
      </c>
      <c r="L203" s="54"/>
      <c r="M203" s="54" t="s">
        <v>355</v>
      </c>
      <c r="N203" s="392"/>
      <c r="O203" s="392"/>
      <c r="P203" s="392"/>
      <c r="Q203" s="392"/>
      <c r="R203" s="392"/>
      <c r="S203" s="392"/>
    </row>
    <row r="204" spans="1:19" s="19" customFormat="1" ht="57" x14ac:dyDescent="0.2">
      <c r="A204" s="29"/>
      <c r="B204" s="28" t="s">
        <v>591</v>
      </c>
      <c r="C204" s="29">
        <v>924</v>
      </c>
      <c r="D204" s="30"/>
      <c r="E204" s="28"/>
      <c r="F204" s="28"/>
      <c r="G204" s="28"/>
      <c r="H204" s="28"/>
      <c r="I204" s="28"/>
      <c r="J204" s="28"/>
      <c r="K204" s="179"/>
      <c r="L204" s="28"/>
      <c r="M204" s="28"/>
      <c r="N204" s="162" t="s">
        <v>590</v>
      </c>
      <c r="O204" s="162" t="s">
        <v>590</v>
      </c>
      <c r="P204" s="162">
        <f t="shared" ref="P204:R204" si="42">P205</f>
        <v>57505461</v>
      </c>
      <c r="Q204" s="162">
        <f t="shared" si="42"/>
        <v>57505461</v>
      </c>
      <c r="R204" s="162">
        <f t="shared" si="42"/>
        <v>57505461</v>
      </c>
      <c r="S204" s="162">
        <f>S205</f>
        <v>57505461</v>
      </c>
    </row>
    <row r="205" spans="1:19" s="19" customFormat="1" ht="57" x14ac:dyDescent="0.2">
      <c r="A205" s="79">
        <v>10600</v>
      </c>
      <c r="B205" s="83" t="s">
        <v>679</v>
      </c>
      <c r="C205" s="14">
        <v>924</v>
      </c>
      <c r="D205" s="22"/>
      <c r="E205" s="15"/>
      <c r="F205" s="15"/>
      <c r="G205" s="15"/>
      <c r="H205" s="15"/>
      <c r="I205" s="15"/>
      <c r="J205" s="15"/>
      <c r="K205" s="178"/>
      <c r="L205" s="15"/>
      <c r="M205" s="15"/>
      <c r="N205" s="156" t="s">
        <v>590</v>
      </c>
      <c r="O205" s="156" t="s">
        <v>590</v>
      </c>
      <c r="P205" s="156">
        <f t="shared" ref="P205:S205" si="43">P206+P210</f>
        <v>57505461</v>
      </c>
      <c r="Q205" s="156">
        <f t="shared" si="43"/>
        <v>57505461</v>
      </c>
      <c r="R205" s="156">
        <f t="shared" si="43"/>
        <v>57505461</v>
      </c>
      <c r="S205" s="156">
        <f t="shared" si="43"/>
        <v>57505461</v>
      </c>
    </row>
    <row r="206" spans="1:19" ht="165" x14ac:dyDescent="0.25">
      <c r="A206" s="386">
        <v>10617</v>
      </c>
      <c r="B206" s="379" t="s">
        <v>640</v>
      </c>
      <c r="C206" s="386">
        <v>924</v>
      </c>
      <c r="D206" s="368" t="s">
        <v>535</v>
      </c>
      <c r="E206" s="9" t="s">
        <v>120</v>
      </c>
      <c r="F206" s="9" t="s">
        <v>121</v>
      </c>
      <c r="G206" s="9" t="s">
        <v>122</v>
      </c>
      <c r="H206" s="9" t="s">
        <v>123</v>
      </c>
      <c r="I206" s="9" t="s">
        <v>41</v>
      </c>
      <c r="J206" s="9" t="s">
        <v>124</v>
      </c>
      <c r="K206" s="54" t="s">
        <v>471</v>
      </c>
      <c r="L206" s="9"/>
      <c r="M206" s="9" t="s">
        <v>472</v>
      </c>
      <c r="N206" s="390" t="s">
        <v>590</v>
      </c>
      <c r="O206" s="390" t="s">
        <v>590</v>
      </c>
      <c r="P206" s="390">
        <f>57505461-P210</f>
        <v>57366961</v>
      </c>
      <c r="Q206" s="390">
        <f>57505461-Q210</f>
        <v>57366961</v>
      </c>
      <c r="R206" s="390">
        <f>57505461-R210</f>
        <v>57366961</v>
      </c>
      <c r="S206" s="390">
        <v>57366961</v>
      </c>
    </row>
    <row r="207" spans="1:19" ht="113.25" customHeight="1" x14ac:dyDescent="0.25">
      <c r="A207" s="387"/>
      <c r="B207" s="380"/>
      <c r="C207" s="387"/>
      <c r="D207" s="384"/>
      <c r="E207" s="338" t="s">
        <v>637</v>
      </c>
      <c r="F207" s="338" t="s">
        <v>638</v>
      </c>
      <c r="G207" s="343">
        <v>45736</v>
      </c>
      <c r="H207" s="9"/>
      <c r="I207" s="9"/>
      <c r="J207" s="9"/>
      <c r="K207" s="54" t="s">
        <v>128</v>
      </c>
      <c r="L207" s="9"/>
      <c r="M207" s="16">
        <v>41241</v>
      </c>
      <c r="N207" s="391"/>
      <c r="O207" s="391"/>
      <c r="P207" s="391"/>
      <c r="Q207" s="391"/>
      <c r="R207" s="391"/>
      <c r="S207" s="391"/>
    </row>
    <row r="208" spans="1:19" ht="135" x14ac:dyDescent="0.25">
      <c r="A208" s="387"/>
      <c r="B208" s="380"/>
      <c r="C208" s="387"/>
      <c r="D208" s="384"/>
      <c r="E208" s="9"/>
      <c r="F208" s="9"/>
      <c r="G208" s="9"/>
      <c r="H208" s="9" t="s">
        <v>125</v>
      </c>
      <c r="I208" s="9" t="s">
        <v>126</v>
      </c>
      <c r="J208" s="9" t="s">
        <v>127</v>
      </c>
      <c r="K208" s="54" t="s">
        <v>411</v>
      </c>
      <c r="L208" s="9"/>
      <c r="M208" s="16" t="s">
        <v>412</v>
      </c>
      <c r="N208" s="391"/>
      <c r="O208" s="391"/>
      <c r="P208" s="391"/>
      <c r="Q208" s="391"/>
      <c r="R208" s="391"/>
      <c r="S208" s="391"/>
    </row>
    <row r="209" spans="1:19" ht="105" x14ac:dyDescent="0.25">
      <c r="A209" s="294"/>
      <c r="B209" s="295"/>
      <c r="C209" s="294"/>
      <c r="D209" s="296"/>
      <c r="E209" s="9"/>
      <c r="F209" s="9"/>
      <c r="G209" s="9"/>
      <c r="H209" s="291"/>
      <c r="I209" s="291"/>
      <c r="J209" s="291"/>
      <c r="K209" s="54" t="s">
        <v>554</v>
      </c>
      <c r="L209" s="9"/>
      <c r="M209" s="16" t="s">
        <v>555</v>
      </c>
      <c r="N209" s="292"/>
      <c r="O209" s="292"/>
      <c r="P209" s="292"/>
      <c r="Q209" s="292"/>
      <c r="R209" s="292"/>
      <c r="S209" s="292"/>
    </row>
    <row r="210" spans="1:19" ht="135" x14ac:dyDescent="0.25">
      <c r="A210" s="386">
        <v>10620</v>
      </c>
      <c r="B210" s="379" t="s">
        <v>641</v>
      </c>
      <c r="C210" s="386">
        <v>924</v>
      </c>
      <c r="D210" s="368" t="s">
        <v>479</v>
      </c>
      <c r="E210" s="9" t="s">
        <v>130</v>
      </c>
      <c r="F210" s="9" t="s">
        <v>133</v>
      </c>
      <c r="G210" s="9" t="s">
        <v>131</v>
      </c>
      <c r="H210" s="386"/>
      <c r="I210" s="386"/>
      <c r="J210" s="386"/>
      <c r="K210" s="54" t="s">
        <v>677</v>
      </c>
      <c r="L210" s="361"/>
      <c r="M210" s="361" t="s">
        <v>678</v>
      </c>
      <c r="N210" s="390" t="s">
        <v>590</v>
      </c>
      <c r="O210" s="390" t="s">
        <v>590</v>
      </c>
      <c r="P210" s="390">
        <v>138500</v>
      </c>
      <c r="Q210" s="390">
        <v>138500</v>
      </c>
      <c r="R210" s="390">
        <v>138500</v>
      </c>
      <c r="S210" s="390">
        <v>138500</v>
      </c>
    </row>
    <row r="211" spans="1:19" ht="120" x14ac:dyDescent="0.25">
      <c r="A211" s="387"/>
      <c r="B211" s="380"/>
      <c r="C211" s="387"/>
      <c r="D211" s="384"/>
      <c r="E211" s="9" t="s">
        <v>19</v>
      </c>
      <c r="F211" s="9" t="s">
        <v>132</v>
      </c>
      <c r="G211" s="9" t="s">
        <v>673</v>
      </c>
      <c r="H211" s="387"/>
      <c r="I211" s="387"/>
      <c r="J211" s="387"/>
      <c r="K211" s="54" t="s">
        <v>382</v>
      </c>
      <c r="L211" s="9"/>
      <c r="M211" s="23" t="s">
        <v>383</v>
      </c>
      <c r="N211" s="391"/>
      <c r="O211" s="391"/>
      <c r="P211" s="391"/>
      <c r="Q211" s="391"/>
      <c r="R211" s="391"/>
      <c r="S211" s="391"/>
    </row>
    <row r="212" spans="1:19" ht="105" x14ac:dyDescent="0.25">
      <c r="A212" s="91"/>
      <c r="B212" s="92"/>
      <c r="C212" s="91"/>
      <c r="D212" s="93"/>
      <c r="E212" s="338" t="s">
        <v>637</v>
      </c>
      <c r="F212" s="338" t="s">
        <v>638</v>
      </c>
      <c r="G212" s="343">
        <v>45736</v>
      </c>
      <c r="H212" s="91"/>
      <c r="I212" s="91"/>
      <c r="J212" s="91"/>
      <c r="K212" s="54" t="s">
        <v>336</v>
      </c>
      <c r="L212" s="9"/>
      <c r="M212" s="9" t="s">
        <v>337</v>
      </c>
      <c r="N212" s="154"/>
      <c r="O212" s="154"/>
      <c r="P212" s="154"/>
      <c r="Q212" s="154"/>
      <c r="R212" s="154"/>
      <c r="S212" s="154"/>
    </row>
    <row r="213" spans="1:19" ht="120" x14ac:dyDescent="0.25">
      <c r="A213" s="247"/>
      <c r="B213" s="248"/>
      <c r="C213" s="247"/>
      <c r="D213" s="249"/>
      <c r="E213" s="9"/>
      <c r="F213" s="9"/>
      <c r="G213" s="9"/>
      <c r="H213" s="247"/>
      <c r="I213" s="247"/>
      <c r="J213" s="247"/>
      <c r="K213" s="54" t="s">
        <v>476</v>
      </c>
      <c r="L213" s="9"/>
      <c r="M213" s="16" t="s">
        <v>477</v>
      </c>
      <c r="N213" s="246"/>
      <c r="O213" s="246"/>
      <c r="P213" s="246"/>
      <c r="Q213" s="246"/>
      <c r="R213" s="246"/>
      <c r="S213" s="246"/>
    </row>
    <row r="214" spans="1:19" ht="120" x14ac:dyDescent="0.25">
      <c r="A214" s="247"/>
      <c r="B214" s="248"/>
      <c r="C214" s="247"/>
      <c r="D214" s="249"/>
      <c r="E214" s="9"/>
      <c r="F214" s="9"/>
      <c r="G214" s="9"/>
      <c r="H214" s="247"/>
      <c r="I214" s="247"/>
      <c r="J214" s="247"/>
      <c r="K214" s="54" t="s">
        <v>531</v>
      </c>
      <c r="L214" s="54"/>
      <c r="M214" s="131" t="s">
        <v>530</v>
      </c>
      <c r="N214" s="246"/>
      <c r="O214" s="246"/>
      <c r="P214" s="246"/>
      <c r="Q214" s="246"/>
      <c r="R214" s="246"/>
      <c r="S214" s="246"/>
    </row>
    <row r="215" spans="1:19" s="19" customFormat="1" ht="28.5" x14ac:dyDescent="0.2">
      <c r="A215" s="29"/>
      <c r="B215" s="28" t="s">
        <v>680</v>
      </c>
      <c r="C215" s="29">
        <v>925</v>
      </c>
      <c r="D215" s="30"/>
      <c r="E215" s="28"/>
      <c r="F215" s="28"/>
      <c r="G215" s="28"/>
      <c r="H215" s="28"/>
      <c r="I215" s="28"/>
      <c r="J215" s="28"/>
      <c r="K215" s="179"/>
      <c r="L215" s="28"/>
      <c r="M215" s="28"/>
      <c r="N215" s="162" t="s">
        <v>589</v>
      </c>
      <c r="O215" s="162" t="s">
        <v>589</v>
      </c>
      <c r="P215" s="162">
        <f t="shared" ref="P215:S215" si="44">P216+P246+P240+P253</f>
        <v>3404361389.4799995</v>
      </c>
      <c r="Q215" s="162">
        <f t="shared" si="44"/>
        <v>3339636707.2200003</v>
      </c>
      <c r="R215" s="162">
        <f t="shared" si="44"/>
        <v>3243883583.3099999</v>
      </c>
      <c r="S215" s="162">
        <f t="shared" si="44"/>
        <v>3243883583.3099999</v>
      </c>
    </row>
    <row r="216" spans="1:19" s="19" customFormat="1" ht="57" x14ac:dyDescent="0.2">
      <c r="A216" s="79">
        <v>10600</v>
      </c>
      <c r="B216" s="83" t="s">
        <v>679</v>
      </c>
      <c r="C216" s="20"/>
      <c r="D216" s="22"/>
      <c r="E216" s="15"/>
      <c r="F216" s="15"/>
      <c r="G216" s="15"/>
      <c r="H216" s="15"/>
      <c r="I216" s="15"/>
      <c r="J216" s="15"/>
      <c r="K216" s="178"/>
      <c r="L216" s="15"/>
      <c r="M216" s="15"/>
      <c r="N216" s="156" t="s">
        <v>589</v>
      </c>
      <c r="O216" s="156" t="s">
        <v>589</v>
      </c>
      <c r="P216" s="156">
        <f t="shared" ref="P216:S216" si="45">P218+P238+P217</f>
        <v>1150355612.1599998</v>
      </c>
      <c r="Q216" s="156">
        <f t="shared" si="45"/>
        <v>1098521229.9000001</v>
      </c>
      <c r="R216" s="156">
        <f t="shared" si="45"/>
        <v>1045961005.99</v>
      </c>
      <c r="S216" s="156">
        <f t="shared" si="45"/>
        <v>1045961005.99</v>
      </c>
    </row>
    <row r="217" spans="1:19" s="82" customFormat="1" ht="135" x14ac:dyDescent="0.2">
      <c r="A217" s="278">
        <v>10602</v>
      </c>
      <c r="B217" s="279" t="s">
        <v>650</v>
      </c>
      <c r="C217" s="280">
        <v>925</v>
      </c>
      <c r="D217" s="281" t="s">
        <v>532</v>
      </c>
      <c r="E217" s="282" t="s">
        <v>19</v>
      </c>
      <c r="F217" s="282" t="s">
        <v>505</v>
      </c>
      <c r="G217" s="282" t="s">
        <v>673</v>
      </c>
      <c r="H217" s="31"/>
      <c r="I217" s="31"/>
      <c r="J217" s="31"/>
      <c r="K217" s="54" t="s">
        <v>677</v>
      </c>
      <c r="L217" s="361"/>
      <c r="M217" s="361" t="s">
        <v>678</v>
      </c>
      <c r="N217" s="283" t="s">
        <v>589</v>
      </c>
      <c r="O217" s="283" t="s">
        <v>589</v>
      </c>
      <c r="P217" s="283"/>
      <c r="Q217" s="166"/>
      <c r="R217" s="166"/>
      <c r="S217" s="166"/>
    </row>
    <row r="218" spans="1:19" ht="195" x14ac:dyDescent="0.25">
      <c r="A218" s="387" t="s">
        <v>651</v>
      </c>
      <c r="B218" s="380" t="s">
        <v>134</v>
      </c>
      <c r="C218" s="387">
        <v>925</v>
      </c>
      <c r="D218" s="384" t="s">
        <v>135</v>
      </c>
      <c r="E218" s="74" t="s">
        <v>19</v>
      </c>
      <c r="F218" s="74" t="s">
        <v>136</v>
      </c>
      <c r="G218" s="74" t="s">
        <v>673</v>
      </c>
      <c r="H218" s="74" t="s">
        <v>137</v>
      </c>
      <c r="I218" s="250" t="s">
        <v>104</v>
      </c>
      <c r="J218" s="250" t="s">
        <v>138</v>
      </c>
      <c r="K218" s="254" t="s">
        <v>519</v>
      </c>
      <c r="L218" s="250"/>
      <c r="M218" s="250" t="s">
        <v>340</v>
      </c>
      <c r="N218" s="391" t="s">
        <v>589</v>
      </c>
      <c r="O218" s="391" t="s">
        <v>589</v>
      </c>
      <c r="P218" s="391">
        <v>1038792036.16</v>
      </c>
      <c r="Q218" s="390">
        <v>986957653.89999998</v>
      </c>
      <c r="R218" s="390">
        <v>934397429.99000001</v>
      </c>
      <c r="S218" s="391">
        <v>934397429.99000001</v>
      </c>
    </row>
    <row r="219" spans="1:19" ht="135" x14ac:dyDescent="0.25">
      <c r="A219" s="387"/>
      <c r="B219" s="380"/>
      <c r="C219" s="387"/>
      <c r="D219" s="384"/>
      <c r="E219" s="338" t="s">
        <v>637</v>
      </c>
      <c r="F219" s="338" t="s">
        <v>638</v>
      </c>
      <c r="G219" s="343">
        <v>45736</v>
      </c>
      <c r="H219" s="9" t="s">
        <v>139</v>
      </c>
      <c r="I219" s="9" t="s">
        <v>43</v>
      </c>
      <c r="J219" s="9" t="s">
        <v>140</v>
      </c>
      <c r="K219" s="54" t="s">
        <v>677</v>
      </c>
      <c r="L219" s="361"/>
      <c r="M219" s="361" t="s">
        <v>678</v>
      </c>
      <c r="N219" s="391"/>
      <c r="O219" s="391"/>
      <c r="P219" s="391"/>
      <c r="Q219" s="391"/>
      <c r="R219" s="391"/>
      <c r="S219" s="391"/>
    </row>
    <row r="220" spans="1:19" ht="105" x14ac:dyDescent="0.25">
      <c r="A220" s="387"/>
      <c r="B220" s="380"/>
      <c r="C220" s="387"/>
      <c r="D220" s="384"/>
      <c r="E220" s="9"/>
      <c r="F220" s="9"/>
      <c r="G220" s="9"/>
      <c r="H220" s="9"/>
      <c r="I220" s="9"/>
      <c r="J220" s="9"/>
      <c r="K220" s="54" t="s">
        <v>525</v>
      </c>
      <c r="L220" s="9"/>
      <c r="M220" s="9" t="s">
        <v>142</v>
      </c>
      <c r="N220" s="391"/>
      <c r="O220" s="391"/>
      <c r="P220" s="391"/>
      <c r="Q220" s="391"/>
      <c r="R220" s="391"/>
      <c r="S220" s="391"/>
    </row>
    <row r="221" spans="1:19" ht="195" x14ac:dyDescent="0.25">
      <c r="A221" s="387"/>
      <c r="B221" s="380"/>
      <c r="C221" s="387"/>
      <c r="D221" s="384"/>
      <c r="E221" s="9"/>
      <c r="F221" s="9"/>
      <c r="G221" s="9"/>
      <c r="H221" s="9"/>
      <c r="I221" s="9"/>
      <c r="J221" s="9"/>
      <c r="K221" s="54" t="s">
        <v>526</v>
      </c>
      <c r="L221" s="9"/>
      <c r="M221" s="9" t="s">
        <v>141</v>
      </c>
      <c r="N221" s="391"/>
      <c r="O221" s="391"/>
      <c r="P221" s="391"/>
      <c r="Q221" s="391"/>
      <c r="R221" s="391"/>
      <c r="S221" s="391"/>
    </row>
    <row r="222" spans="1:19" ht="270" x14ac:dyDescent="0.25">
      <c r="A222" s="387"/>
      <c r="B222" s="380"/>
      <c r="C222" s="387"/>
      <c r="D222" s="384"/>
      <c r="E222" s="9"/>
      <c r="F222" s="9"/>
      <c r="G222" s="9"/>
      <c r="H222" s="9"/>
      <c r="I222" s="9"/>
      <c r="J222" s="9"/>
      <c r="K222" s="54" t="s">
        <v>527</v>
      </c>
      <c r="L222" s="9"/>
      <c r="M222" s="9" t="s">
        <v>292</v>
      </c>
      <c r="N222" s="391"/>
      <c r="O222" s="391"/>
      <c r="P222" s="391"/>
      <c r="Q222" s="391"/>
      <c r="R222" s="391"/>
      <c r="S222" s="391"/>
    </row>
    <row r="223" spans="1:19" ht="120" x14ac:dyDescent="0.25">
      <c r="A223" s="108"/>
      <c r="B223" s="106"/>
      <c r="C223" s="108"/>
      <c r="D223" s="107"/>
      <c r="E223" s="9"/>
      <c r="F223" s="9"/>
      <c r="G223" s="9"/>
      <c r="H223" s="9"/>
      <c r="I223" s="9"/>
      <c r="J223" s="9"/>
      <c r="K223" s="117" t="s">
        <v>528</v>
      </c>
      <c r="L223" s="23"/>
      <c r="M223" s="23" t="s">
        <v>362</v>
      </c>
      <c r="N223" s="152"/>
      <c r="O223" s="152"/>
      <c r="P223" s="152"/>
      <c r="Q223" s="152"/>
      <c r="R223" s="152"/>
      <c r="S223" s="152"/>
    </row>
    <row r="224" spans="1:19" ht="165" x14ac:dyDescent="0.25">
      <c r="A224" s="110"/>
      <c r="B224" s="112"/>
      <c r="C224" s="110"/>
      <c r="D224" s="111"/>
      <c r="E224" s="9"/>
      <c r="F224" s="9"/>
      <c r="G224" s="9"/>
      <c r="H224" s="9"/>
      <c r="I224" s="9"/>
      <c r="J224" s="9"/>
      <c r="K224" s="117" t="s">
        <v>520</v>
      </c>
      <c r="L224" s="23"/>
      <c r="M224" s="23" t="s">
        <v>363</v>
      </c>
      <c r="N224" s="152"/>
      <c r="O224" s="152"/>
      <c r="P224" s="152"/>
      <c r="Q224" s="152"/>
      <c r="R224" s="152"/>
      <c r="S224" s="152"/>
    </row>
    <row r="225" spans="1:19" ht="270" x14ac:dyDescent="0.25">
      <c r="A225" s="113"/>
      <c r="B225" s="115"/>
      <c r="C225" s="113"/>
      <c r="D225" s="114"/>
      <c r="E225" s="9"/>
      <c r="F225" s="9"/>
      <c r="G225" s="9"/>
      <c r="H225" s="9"/>
      <c r="I225" s="9"/>
      <c r="J225" s="9"/>
      <c r="K225" s="117" t="s">
        <v>521</v>
      </c>
      <c r="L225" s="117"/>
      <c r="M225" s="117" t="s">
        <v>365</v>
      </c>
      <c r="N225" s="152"/>
      <c r="O225" s="152"/>
      <c r="P225" s="152"/>
      <c r="Q225" s="152"/>
      <c r="R225" s="152"/>
      <c r="S225" s="152"/>
    </row>
    <row r="226" spans="1:19" ht="150" x14ac:dyDescent="0.25">
      <c r="A226" s="197"/>
      <c r="B226" s="206"/>
      <c r="C226" s="113"/>
      <c r="D226" s="114"/>
      <c r="E226" s="9"/>
      <c r="F226" s="9"/>
      <c r="G226" s="9"/>
      <c r="H226" s="9"/>
      <c r="I226" s="9"/>
      <c r="J226" s="9"/>
      <c r="K226" s="117" t="s">
        <v>522</v>
      </c>
      <c r="L226" s="116"/>
      <c r="M226" s="9" t="s">
        <v>364</v>
      </c>
      <c r="N226" s="152"/>
      <c r="O226" s="152"/>
      <c r="P226" s="152"/>
      <c r="Q226" s="152"/>
      <c r="R226" s="152"/>
      <c r="S226" s="152"/>
    </row>
    <row r="227" spans="1:19" ht="180" x14ac:dyDescent="0.25">
      <c r="A227" s="197"/>
      <c r="B227" s="198"/>
      <c r="C227" s="189"/>
      <c r="D227" s="94"/>
      <c r="E227" s="9"/>
      <c r="F227" s="9"/>
      <c r="G227" s="9"/>
      <c r="H227" s="9"/>
      <c r="I227" s="9"/>
      <c r="J227" s="9"/>
      <c r="K227" s="54" t="s">
        <v>523</v>
      </c>
      <c r="L227" s="9"/>
      <c r="M227" s="9" t="s">
        <v>344</v>
      </c>
      <c r="N227" s="154"/>
      <c r="O227" s="154"/>
      <c r="P227" s="154"/>
      <c r="Q227" s="154"/>
      <c r="R227" s="154"/>
      <c r="S227" s="154"/>
    </row>
    <row r="228" spans="1:19" ht="360" x14ac:dyDescent="0.25">
      <c r="A228" s="387"/>
      <c r="B228" s="198"/>
      <c r="C228" s="189"/>
      <c r="D228" s="128"/>
      <c r="E228" s="9"/>
      <c r="F228" s="9"/>
      <c r="G228" s="9"/>
      <c r="H228" s="9"/>
      <c r="I228" s="9"/>
      <c r="J228" s="9"/>
      <c r="K228" s="261" t="s">
        <v>375</v>
      </c>
      <c r="L228" s="261"/>
      <c r="M228" s="261" t="s">
        <v>524</v>
      </c>
      <c r="N228" s="154"/>
      <c r="O228" s="154"/>
      <c r="P228" s="154"/>
      <c r="Q228" s="154"/>
      <c r="R228" s="154"/>
      <c r="S228" s="154"/>
    </row>
    <row r="229" spans="1:19" ht="105" x14ac:dyDescent="0.25">
      <c r="A229" s="387"/>
      <c r="B229" s="209"/>
      <c r="C229" s="205"/>
      <c r="D229" s="210"/>
      <c r="E229" s="60"/>
      <c r="F229" s="9"/>
      <c r="G229" s="9"/>
      <c r="H229" s="9"/>
      <c r="I229" s="9"/>
      <c r="J229" s="9"/>
      <c r="K229" s="54" t="s">
        <v>455</v>
      </c>
      <c r="L229" s="9"/>
      <c r="M229" s="9" t="s">
        <v>456</v>
      </c>
      <c r="N229" s="208"/>
      <c r="O229" s="208"/>
      <c r="P229" s="208"/>
      <c r="Q229" s="208"/>
      <c r="R229" s="208"/>
      <c r="S229" s="208"/>
    </row>
    <row r="230" spans="1:19" ht="195" x14ac:dyDescent="0.25">
      <c r="A230" s="387"/>
      <c r="B230" s="236"/>
      <c r="C230" s="205"/>
      <c r="D230" s="235"/>
      <c r="E230" s="60"/>
      <c r="F230" s="9"/>
      <c r="G230" s="9"/>
      <c r="H230" s="9"/>
      <c r="I230" s="9"/>
      <c r="J230" s="9"/>
      <c r="K230" s="54" t="s">
        <v>482</v>
      </c>
      <c r="L230" s="54"/>
      <c r="M230" s="9" t="s">
        <v>483</v>
      </c>
      <c r="N230" s="234"/>
      <c r="O230" s="234"/>
      <c r="P230" s="234"/>
      <c r="Q230" s="234"/>
      <c r="R230" s="234"/>
      <c r="S230" s="234"/>
    </row>
    <row r="231" spans="1:19" ht="168.75" customHeight="1" x14ac:dyDescent="0.25">
      <c r="A231" s="387"/>
      <c r="B231" s="236"/>
      <c r="C231" s="205"/>
      <c r="D231" s="235"/>
      <c r="E231" s="60"/>
      <c r="F231" s="9"/>
      <c r="G231" s="9"/>
      <c r="H231" s="9"/>
      <c r="I231" s="9"/>
      <c r="J231" s="9"/>
      <c r="K231" s="54" t="s">
        <v>484</v>
      </c>
      <c r="L231" s="54"/>
      <c r="M231" s="9" t="s">
        <v>483</v>
      </c>
      <c r="N231" s="234"/>
      <c r="O231" s="234"/>
      <c r="P231" s="234"/>
      <c r="Q231" s="234"/>
      <c r="R231" s="234"/>
      <c r="S231" s="234"/>
    </row>
    <row r="232" spans="1:19" ht="195" x14ac:dyDescent="0.25">
      <c r="A232" s="387"/>
      <c r="B232" s="236"/>
      <c r="C232" s="205"/>
      <c r="D232" s="235"/>
      <c r="E232" s="60"/>
      <c r="F232" s="9"/>
      <c r="G232" s="9"/>
      <c r="H232" s="9"/>
      <c r="I232" s="9"/>
      <c r="J232" s="9"/>
      <c r="K232" s="54" t="s">
        <v>485</v>
      </c>
      <c r="L232" s="54"/>
      <c r="M232" s="54" t="s">
        <v>506</v>
      </c>
      <c r="N232" s="234"/>
      <c r="O232" s="234"/>
      <c r="P232" s="234"/>
      <c r="Q232" s="234"/>
      <c r="R232" s="234"/>
      <c r="S232" s="234"/>
    </row>
    <row r="233" spans="1:19" ht="180" x14ac:dyDescent="0.25">
      <c r="A233" s="387"/>
      <c r="B233" s="236"/>
      <c r="C233" s="205"/>
      <c r="D233" s="235"/>
      <c r="E233" s="60"/>
      <c r="F233" s="9"/>
      <c r="G233" s="9"/>
      <c r="H233" s="9"/>
      <c r="I233" s="9"/>
      <c r="J233" s="9"/>
      <c r="K233" s="54" t="s">
        <v>486</v>
      </c>
      <c r="L233" s="237"/>
      <c r="M233" s="54" t="s">
        <v>506</v>
      </c>
      <c r="N233" s="234"/>
      <c r="O233" s="234"/>
      <c r="P233" s="234"/>
      <c r="Q233" s="234"/>
      <c r="R233" s="234"/>
      <c r="S233" s="234"/>
    </row>
    <row r="234" spans="1:19" ht="311.25" customHeight="1" x14ac:dyDescent="0.25">
      <c r="A234" s="387"/>
      <c r="B234" s="285"/>
      <c r="C234" s="205"/>
      <c r="D234" s="286"/>
      <c r="E234" s="60"/>
      <c r="F234" s="9"/>
      <c r="G234" s="9"/>
      <c r="H234" s="9"/>
      <c r="I234" s="9"/>
      <c r="J234" s="9"/>
      <c r="K234" s="54" t="s">
        <v>549</v>
      </c>
      <c r="L234" s="237"/>
      <c r="M234" s="9" t="s">
        <v>550</v>
      </c>
      <c r="N234" s="287"/>
      <c r="O234" s="287"/>
      <c r="P234" s="287"/>
      <c r="Q234" s="287"/>
      <c r="R234" s="287"/>
      <c r="S234" s="287"/>
    </row>
    <row r="235" spans="1:19" ht="127.5" customHeight="1" x14ac:dyDescent="0.25">
      <c r="A235" s="387"/>
      <c r="B235" s="285"/>
      <c r="C235" s="205"/>
      <c r="D235" s="286"/>
      <c r="E235" s="60"/>
      <c r="F235" s="9"/>
      <c r="G235" s="9"/>
      <c r="H235" s="9"/>
      <c r="I235" s="9"/>
      <c r="J235" s="9"/>
      <c r="K235" s="117" t="s">
        <v>551</v>
      </c>
      <c r="L235" s="116"/>
      <c r="M235" s="23" t="s">
        <v>550</v>
      </c>
      <c r="N235" s="287"/>
      <c r="O235" s="287"/>
      <c r="P235" s="287"/>
      <c r="Q235" s="287"/>
      <c r="R235" s="287"/>
      <c r="S235" s="287"/>
    </row>
    <row r="236" spans="1:19" ht="141" customHeight="1" x14ac:dyDescent="0.25">
      <c r="A236" s="387"/>
      <c r="B236" s="288"/>
      <c r="C236" s="205"/>
      <c r="D236" s="289"/>
      <c r="E236" s="60"/>
      <c r="F236" s="9"/>
      <c r="G236" s="9"/>
      <c r="H236" s="9"/>
      <c r="I236" s="9"/>
      <c r="J236" s="9"/>
      <c r="K236" s="117" t="s">
        <v>552</v>
      </c>
      <c r="L236" s="116"/>
      <c r="M236" s="23" t="s">
        <v>553</v>
      </c>
      <c r="N236" s="290"/>
      <c r="O236" s="290"/>
      <c r="P236" s="290"/>
      <c r="Q236" s="290"/>
      <c r="R236" s="290"/>
      <c r="S236" s="290"/>
    </row>
    <row r="237" spans="1:19" ht="195" x14ac:dyDescent="0.25">
      <c r="A237" s="388"/>
      <c r="B237" s="195"/>
      <c r="C237" s="205"/>
      <c r="D237" s="199"/>
      <c r="E237" s="60"/>
      <c r="F237" s="9"/>
      <c r="G237" s="9"/>
      <c r="H237" s="9"/>
      <c r="I237" s="9"/>
      <c r="J237" s="9"/>
      <c r="K237" s="54" t="s">
        <v>449</v>
      </c>
      <c r="L237" s="9"/>
      <c r="M237" s="9" t="s">
        <v>457</v>
      </c>
      <c r="N237" s="196"/>
      <c r="O237" s="196"/>
      <c r="P237" s="196"/>
      <c r="Q237" s="196"/>
      <c r="R237" s="196"/>
      <c r="S237" s="196"/>
    </row>
    <row r="238" spans="1:19" ht="218.25" customHeight="1" x14ac:dyDescent="0.25">
      <c r="A238" s="200">
        <v>10627</v>
      </c>
      <c r="B238" s="413" t="s">
        <v>390</v>
      </c>
      <c r="C238" s="89">
        <v>925</v>
      </c>
      <c r="D238" s="140" t="s">
        <v>166</v>
      </c>
      <c r="E238" s="60" t="s">
        <v>19</v>
      </c>
      <c r="F238" s="9" t="s">
        <v>284</v>
      </c>
      <c r="G238" s="9" t="s">
        <v>673</v>
      </c>
      <c r="H238" s="9"/>
      <c r="I238" s="9"/>
      <c r="J238" s="9"/>
      <c r="K238" s="54" t="s">
        <v>677</v>
      </c>
      <c r="L238" s="361"/>
      <c r="M238" s="361" t="s">
        <v>678</v>
      </c>
      <c r="N238" s="390" t="s">
        <v>589</v>
      </c>
      <c r="O238" s="390" t="s">
        <v>589</v>
      </c>
      <c r="P238" s="390">
        <v>111563576</v>
      </c>
      <c r="Q238" s="390">
        <v>111563576</v>
      </c>
      <c r="R238" s="390">
        <v>111563576</v>
      </c>
      <c r="S238" s="390">
        <v>111563576</v>
      </c>
    </row>
    <row r="239" spans="1:19" ht="138.75" customHeight="1" x14ac:dyDescent="0.25">
      <c r="A239" s="142"/>
      <c r="B239" s="414"/>
      <c r="C239" s="76"/>
      <c r="D239" s="141"/>
      <c r="E239" s="338" t="s">
        <v>637</v>
      </c>
      <c r="F239" s="338" t="s">
        <v>638</v>
      </c>
      <c r="G239" s="343">
        <v>45736</v>
      </c>
      <c r="H239" s="9"/>
      <c r="I239" s="9"/>
      <c r="J239" s="9"/>
      <c r="K239" s="54" t="s">
        <v>328</v>
      </c>
      <c r="L239" s="9"/>
      <c r="M239" s="9" t="s">
        <v>329</v>
      </c>
      <c r="N239" s="392"/>
      <c r="O239" s="392"/>
      <c r="P239" s="392"/>
      <c r="Q239" s="392"/>
      <c r="R239" s="392"/>
      <c r="S239" s="392"/>
    </row>
    <row r="240" spans="1:19" s="19" customFormat="1" ht="114" x14ac:dyDescent="0.2">
      <c r="A240" s="63">
        <v>10700</v>
      </c>
      <c r="B240" s="308" t="s">
        <v>642</v>
      </c>
      <c r="C240" s="58"/>
      <c r="D240" s="59"/>
      <c r="E240" s="15"/>
      <c r="F240" s="15"/>
      <c r="G240" s="15"/>
      <c r="H240" s="15"/>
      <c r="I240" s="15"/>
      <c r="J240" s="15"/>
      <c r="K240" s="178"/>
      <c r="L240" s="15"/>
      <c r="M240" s="15"/>
      <c r="N240" s="156" t="s">
        <v>589</v>
      </c>
      <c r="O240" s="156" t="s">
        <v>589</v>
      </c>
      <c r="P240" s="156">
        <f>P241+P244+P245</f>
        <v>94325077.319999993</v>
      </c>
      <c r="Q240" s="156">
        <f t="shared" ref="Q240:S240" si="46">Q241+Q244+Q245</f>
        <v>91347377.319999993</v>
      </c>
      <c r="R240" s="156">
        <f t="shared" si="46"/>
        <v>48154477.32</v>
      </c>
      <c r="S240" s="156">
        <f t="shared" si="46"/>
        <v>48154477.32</v>
      </c>
    </row>
    <row r="241" spans="1:19" ht="135" x14ac:dyDescent="0.25">
      <c r="A241" s="89" t="s">
        <v>643</v>
      </c>
      <c r="B241" s="77" t="s">
        <v>436</v>
      </c>
      <c r="C241" s="75">
        <v>925</v>
      </c>
      <c r="D241" s="72" t="s">
        <v>166</v>
      </c>
      <c r="E241" s="60" t="s">
        <v>19</v>
      </c>
      <c r="F241" s="9" t="s">
        <v>283</v>
      </c>
      <c r="G241" s="9" t="s">
        <v>20</v>
      </c>
      <c r="H241" s="9" t="s">
        <v>23</v>
      </c>
      <c r="I241" s="9" t="s">
        <v>43</v>
      </c>
      <c r="J241" s="9" t="s">
        <v>25</v>
      </c>
      <c r="K241" s="54" t="s">
        <v>677</v>
      </c>
      <c r="L241" s="361"/>
      <c r="M241" s="361" t="s">
        <v>678</v>
      </c>
      <c r="N241" s="390" t="s">
        <v>589</v>
      </c>
      <c r="O241" s="390" t="s">
        <v>589</v>
      </c>
      <c r="P241" s="390">
        <v>23097653</v>
      </c>
      <c r="Q241" s="390">
        <v>23097653</v>
      </c>
      <c r="R241" s="390">
        <v>23097653</v>
      </c>
      <c r="S241" s="390">
        <v>23097653</v>
      </c>
    </row>
    <row r="242" spans="1:19" ht="105" x14ac:dyDescent="0.25">
      <c r="A242" s="68"/>
      <c r="B242" s="130"/>
      <c r="C242" s="69"/>
      <c r="D242" s="328"/>
      <c r="E242" s="338" t="s">
        <v>637</v>
      </c>
      <c r="F242" s="338" t="s">
        <v>638</v>
      </c>
      <c r="G242" s="343">
        <v>45736</v>
      </c>
      <c r="H242" s="338"/>
      <c r="I242" s="338"/>
      <c r="J242" s="338"/>
      <c r="K242" s="54"/>
      <c r="L242" s="338"/>
      <c r="M242" s="338"/>
      <c r="N242" s="391"/>
      <c r="O242" s="391"/>
      <c r="P242" s="391"/>
      <c r="Q242" s="391"/>
      <c r="R242" s="391"/>
      <c r="S242" s="391"/>
    </row>
    <row r="243" spans="1:19" ht="285" x14ac:dyDescent="0.25">
      <c r="A243" s="68"/>
      <c r="B243" s="78"/>
      <c r="C243" s="69"/>
      <c r="D243" s="73"/>
      <c r="E243" s="60" t="s">
        <v>21</v>
      </c>
      <c r="F243" s="9" t="s">
        <v>43</v>
      </c>
      <c r="G243" s="9" t="s">
        <v>22</v>
      </c>
      <c r="H243" s="9" t="s">
        <v>26</v>
      </c>
      <c r="I243" s="10" t="s">
        <v>43</v>
      </c>
      <c r="J243" s="9" t="s">
        <v>27</v>
      </c>
      <c r="K243" s="54" t="s">
        <v>525</v>
      </c>
      <c r="L243" s="4"/>
      <c r="M243" s="9" t="s">
        <v>142</v>
      </c>
      <c r="N243" s="392"/>
      <c r="O243" s="392"/>
      <c r="P243" s="392"/>
      <c r="Q243" s="392"/>
      <c r="R243" s="392"/>
      <c r="S243" s="392"/>
    </row>
    <row r="244" spans="1:19" s="302" customFormat="1" ht="409.5" x14ac:dyDescent="0.25">
      <c r="A244" s="280">
        <v>10724</v>
      </c>
      <c r="B244" s="23" t="s">
        <v>439</v>
      </c>
      <c r="C244" s="280">
        <v>925</v>
      </c>
      <c r="D244" s="281" t="s">
        <v>143</v>
      </c>
      <c r="E244" s="117" t="s">
        <v>491</v>
      </c>
      <c r="F244" s="117" t="s">
        <v>500</v>
      </c>
      <c r="G244" s="117" t="s">
        <v>494</v>
      </c>
      <c r="H244" s="23" t="s">
        <v>367</v>
      </c>
      <c r="I244" s="23" t="s">
        <v>179</v>
      </c>
      <c r="J244" s="23" t="s">
        <v>368</v>
      </c>
      <c r="K244" s="299" t="s">
        <v>369</v>
      </c>
      <c r="L244" s="300"/>
      <c r="M244" s="301" t="s">
        <v>370</v>
      </c>
      <c r="N244" s="293" t="s">
        <v>589</v>
      </c>
      <c r="O244" s="293" t="s">
        <v>589</v>
      </c>
      <c r="P244" s="293">
        <v>71227424.319999993</v>
      </c>
      <c r="Q244" s="293">
        <v>68249724.319999993</v>
      </c>
      <c r="R244" s="293">
        <v>25056824.32</v>
      </c>
      <c r="S244" s="293">
        <v>25056824.32</v>
      </c>
    </row>
    <row r="245" spans="1:19" ht="195" x14ac:dyDescent="0.25">
      <c r="A245" s="11">
        <v>10725</v>
      </c>
      <c r="B245" s="9" t="s">
        <v>543</v>
      </c>
      <c r="C245" s="11">
        <v>925</v>
      </c>
      <c r="D245" s="17" t="s">
        <v>542</v>
      </c>
      <c r="E245" s="54" t="s">
        <v>491</v>
      </c>
      <c r="F245" s="54" t="s">
        <v>545</v>
      </c>
      <c r="G245" s="54" t="s">
        <v>494</v>
      </c>
      <c r="H245" s="9" t="s">
        <v>546</v>
      </c>
      <c r="I245" s="9"/>
      <c r="J245" s="9" t="s">
        <v>456</v>
      </c>
      <c r="K245" s="185" t="s">
        <v>544</v>
      </c>
      <c r="L245" s="4"/>
      <c r="M245" s="109" t="s">
        <v>458</v>
      </c>
      <c r="N245" s="273" t="s">
        <v>589</v>
      </c>
      <c r="O245" s="273" t="s">
        <v>589</v>
      </c>
      <c r="P245" s="273">
        <v>0</v>
      </c>
      <c r="Q245" s="273">
        <v>0</v>
      </c>
      <c r="R245" s="273">
        <v>0</v>
      </c>
      <c r="S245" s="273">
        <v>0</v>
      </c>
    </row>
    <row r="246" spans="1:19" s="19" customFormat="1" ht="42.75" x14ac:dyDescent="0.2">
      <c r="A246" s="14">
        <v>11300</v>
      </c>
      <c r="B246" s="15" t="s">
        <v>434</v>
      </c>
      <c r="C246" s="20"/>
      <c r="D246" s="22"/>
      <c r="E246" s="15"/>
      <c r="F246" s="15"/>
      <c r="G246" s="15"/>
      <c r="H246" s="15"/>
      <c r="I246" s="15"/>
      <c r="J246" s="15"/>
      <c r="K246" s="178"/>
      <c r="L246" s="15"/>
      <c r="M246" s="15"/>
      <c r="N246" s="156" t="s">
        <v>589</v>
      </c>
      <c r="O246" s="156" t="s">
        <v>589</v>
      </c>
      <c r="P246" s="156">
        <f t="shared" ref="P246:S246" si="47">SUM(P247:P252)</f>
        <v>101623900</v>
      </c>
      <c r="Q246" s="156">
        <f t="shared" si="47"/>
        <v>101623900</v>
      </c>
      <c r="R246" s="156">
        <f t="shared" si="47"/>
        <v>101623900</v>
      </c>
      <c r="S246" s="156">
        <f t="shared" si="47"/>
        <v>101623900</v>
      </c>
    </row>
    <row r="247" spans="1:19" ht="255" x14ac:dyDescent="0.25">
      <c r="A247" s="11">
        <v>11337</v>
      </c>
      <c r="B247" s="9" t="s">
        <v>148</v>
      </c>
      <c r="C247" s="11">
        <v>925</v>
      </c>
      <c r="D247" s="17" t="s">
        <v>143</v>
      </c>
      <c r="E247" s="54" t="s">
        <v>491</v>
      </c>
      <c r="F247" s="54" t="s">
        <v>508</v>
      </c>
      <c r="G247" s="54" t="s">
        <v>494</v>
      </c>
      <c r="H247" s="9" t="s">
        <v>149</v>
      </c>
      <c r="I247" s="9" t="s">
        <v>150</v>
      </c>
      <c r="J247" s="9" t="s">
        <v>151</v>
      </c>
      <c r="K247" s="54" t="s">
        <v>152</v>
      </c>
      <c r="L247" s="9"/>
      <c r="M247" s="9" t="s">
        <v>153</v>
      </c>
      <c r="N247" s="157" t="s">
        <v>589</v>
      </c>
      <c r="O247" s="157" t="s">
        <v>589</v>
      </c>
      <c r="P247" s="157">
        <v>41585000</v>
      </c>
      <c r="Q247" s="157">
        <v>41585000</v>
      </c>
      <c r="R247" s="157">
        <v>41585000</v>
      </c>
      <c r="S247" s="157">
        <v>41585000</v>
      </c>
    </row>
    <row r="248" spans="1:19" ht="90" x14ac:dyDescent="0.25">
      <c r="A248" s="11"/>
      <c r="B248" s="9"/>
      <c r="C248" s="11"/>
      <c r="D248" s="17"/>
      <c r="E248" s="9"/>
      <c r="F248" s="9"/>
      <c r="G248" s="9"/>
      <c r="H248" s="9"/>
      <c r="I248" s="9"/>
      <c r="J248" s="9"/>
      <c r="K248" s="180" t="s">
        <v>341</v>
      </c>
      <c r="L248" s="4"/>
      <c r="M248" s="8" t="s">
        <v>342</v>
      </c>
      <c r="N248" s="153"/>
      <c r="O248" s="153"/>
      <c r="P248" s="153"/>
      <c r="Q248" s="153"/>
      <c r="R248" s="153"/>
      <c r="S248" s="153"/>
    </row>
    <row r="249" spans="1:19" ht="405" x14ac:dyDescent="0.25">
      <c r="A249" s="11">
        <v>11336</v>
      </c>
      <c r="B249" s="9" t="s">
        <v>154</v>
      </c>
      <c r="C249" s="11">
        <v>925</v>
      </c>
      <c r="D249" s="17" t="s">
        <v>163</v>
      </c>
      <c r="E249" s="54" t="s">
        <v>491</v>
      </c>
      <c r="F249" s="54" t="s">
        <v>501</v>
      </c>
      <c r="G249" s="54" t="s">
        <v>494</v>
      </c>
      <c r="H249" s="9" t="s">
        <v>155</v>
      </c>
      <c r="I249" s="9" t="s">
        <v>150</v>
      </c>
      <c r="J249" s="9" t="s">
        <v>156</v>
      </c>
      <c r="K249" s="54" t="s">
        <v>157</v>
      </c>
      <c r="L249" s="9"/>
      <c r="M249" s="9" t="s">
        <v>158</v>
      </c>
      <c r="N249" s="154" t="s">
        <v>589</v>
      </c>
      <c r="O249" s="154" t="s">
        <v>589</v>
      </c>
      <c r="P249" s="154">
        <v>570200</v>
      </c>
      <c r="Q249" s="154">
        <v>570200</v>
      </c>
      <c r="R249" s="154">
        <v>570200</v>
      </c>
      <c r="S249" s="154">
        <v>570200</v>
      </c>
    </row>
    <row r="250" spans="1:19" ht="270" x14ac:dyDescent="0.25">
      <c r="A250" s="122">
        <v>11337</v>
      </c>
      <c r="B250" s="121" t="s">
        <v>159</v>
      </c>
      <c r="C250" s="122">
        <v>925</v>
      </c>
      <c r="D250" s="123" t="s">
        <v>108</v>
      </c>
      <c r="E250" s="54" t="s">
        <v>491</v>
      </c>
      <c r="F250" s="54" t="s">
        <v>502</v>
      </c>
      <c r="G250" s="54" t="s">
        <v>494</v>
      </c>
      <c r="H250" s="121" t="s">
        <v>160</v>
      </c>
      <c r="I250" s="121" t="s">
        <v>43</v>
      </c>
      <c r="J250" s="121" t="s">
        <v>161</v>
      </c>
      <c r="K250" s="54" t="s">
        <v>510</v>
      </c>
      <c r="L250" s="9"/>
      <c r="M250" s="9" t="s">
        <v>162</v>
      </c>
      <c r="N250" s="153" t="s">
        <v>589</v>
      </c>
      <c r="O250" s="153" t="s">
        <v>589</v>
      </c>
      <c r="P250" s="259">
        <v>2459400</v>
      </c>
      <c r="Q250" s="259">
        <v>2459400</v>
      </c>
      <c r="R250" s="259">
        <v>2459400</v>
      </c>
      <c r="S250" s="259">
        <v>2459400</v>
      </c>
    </row>
    <row r="251" spans="1:19" ht="210" x14ac:dyDescent="0.25">
      <c r="A251" s="11">
        <v>11341</v>
      </c>
      <c r="B251" s="9" t="s">
        <v>325</v>
      </c>
      <c r="C251" s="11">
        <v>925</v>
      </c>
      <c r="D251" s="17" t="s">
        <v>241</v>
      </c>
      <c r="E251" s="54" t="s">
        <v>491</v>
      </c>
      <c r="F251" s="54" t="s">
        <v>507</v>
      </c>
      <c r="G251" s="54" t="s">
        <v>494</v>
      </c>
      <c r="H251" s="11"/>
      <c r="I251" s="11"/>
      <c r="J251" s="11"/>
      <c r="K251" s="54" t="s">
        <v>345</v>
      </c>
      <c r="L251" s="9"/>
      <c r="M251" s="9" t="s">
        <v>346</v>
      </c>
      <c r="N251" s="157" t="s">
        <v>589</v>
      </c>
      <c r="O251" s="157" t="s">
        <v>589</v>
      </c>
      <c r="P251" s="157">
        <v>31693200</v>
      </c>
      <c r="Q251" s="157">
        <v>31693200</v>
      </c>
      <c r="R251" s="157">
        <v>31693200</v>
      </c>
      <c r="S251" s="157">
        <v>31693200</v>
      </c>
    </row>
    <row r="252" spans="1:19" ht="210" x14ac:dyDescent="0.25">
      <c r="A252" s="348" t="s">
        <v>648</v>
      </c>
      <c r="B252" s="9" t="s">
        <v>308</v>
      </c>
      <c r="C252" s="11">
        <v>925</v>
      </c>
      <c r="D252" s="17" t="s">
        <v>166</v>
      </c>
      <c r="E252" s="54" t="s">
        <v>491</v>
      </c>
      <c r="F252" s="54" t="s">
        <v>498</v>
      </c>
      <c r="G252" s="54" t="s">
        <v>494</v>
      </c>
      <c r="H252" s="9" t="s">
        <v>167</v>
      </c>
      <c r="I252" s="9" t="s">
        <v>43</v>
      </c>
      <c r="J252" s="9" t="s">
        <v>27</v>
      </c>
      <c r="K252" s="54" t="s">
        <v>168</v>
      </c>
      <c r="L252" s="9"/>
      <c r="M252" s="9" t="s">
        <v>169</v>
      </c>
      <c r="N252" s="157" t="s">
        <v>589</v>
      </c>
      <c r="O252" s="157" t="s">
        <v>589</v>
      </c>
      <c r="P252" s="157">
        <v>25316100</v>
      </c>
      <c r="Q252" s="157">
        <v>25316100</v>
      </c>
      <c r="R252" s="157">
        <v>25316100</v>
      </c>
      <c r="S252" s="157">
        <v>25316100</v>
      </c>
    </row>
    <row r="253" spans="1:19" s="19" customFormat="1" ht="77.25" customHeight="1" x14ac:dyDescent="0.2">
      <c r="A253" s="344">
        <v>11500</v>
      </c>
      <c r="B253" s="24" t="s">
        <v>440</v>
      </c>
      <c r="C253" s="64"/>
      <c r="D253" s="59"/>
      <c r="E253" s="15"/>
      <c r="F253" s="15"/>
      <c r="G253" s="15"/>
      <c r="H253" s="24"/>
      <c r="I253" s="24"/>
      <c r="J253" s="24"/>
      <c r="K253" s="178"/>
      <c r="L253" s="15"/>
      <c r="M253" s="15"/>
      <c r="N253" s="164" t="s">
        <v>589</v>
      </c>
      <c r="O253" s="164" t="s">
        <v>589</v>
      </c>
      <c r="P253" s="164">
        <f t="shared" ref="P253:S253" si="48">P254+P256+P258</f>
        <v>2058056800</v>
      </c>
      <c r="Q253" s="164">
        <f t="shared" si="48"/>
        <v>2048144200</v>
      </c>
      <c r="R253" s="164">
        <f t="shared" si="48"/>
        <v>2048144200</v>
      </c>
      <c r="S253" s="164">
        <f t="shared" si="48"/>
        <v>2048144200</v>
      </c>
    </row>
    <row r="254" spans="1:19" ht="255" x14ac:dyDescent="0.25">
      <c r="A254" s="386" t="s">
        <v>652</v>
      </c>
      <c r="B254" s="379" t="s">
        <v>653</v>
      </c>
      <c r="C254" s="386">
        <v>925</v>
      </c>
      <c r="D254" s="368" t="s">
        <v>143</v>
      </c>
      <c r="E254" s="54" t="s">
        <v>491</v>
      </c>
      <c r="F254" s="54" t="s">
        <v>502</v>
      </c>
      <c r="G254" s="54" t="s">
        <v>494</v>
      </c>
      <c r="H254" s="379"/>
      <c r="I254" s="379"/>
      <c r="J254" s="379"/>
      <c r="K254" s="54" t="s">
        <v>147</v>
      </c>
      <c r="L254" s="9"/>
      <c r="M254" s="9" t="s">
        <v>76</v>
      </c>
      <c r="N254" s="390" t="s">
        <v>589</v>
      </c>
      <c r="O254" s="390" t="s">
        <v>589</v>
      </c>
      <c r="P254" s="390">
        <f>239690900+985945511.45</f>
        <v>1225636411.45</v>
      </c>
      <c r="Q254" s="390">
        <f>976032911.45+239690900</f>
        <v>1215723811.45</v>
      </c>
      <c r="R254" s="390">
        <f>239690900+976032911.45</f>
        <v>1215723811.45</v>
      </c>
      <c r="S254" s="390">
        <v>1215723811.45</v>
      </c>
    </row>
    <row r="255" spans="1:19" ht="60" x14ac:dyDescent="0.25">
      <c r="A255" s="388"/>
      <c r="B255" s="389"/>
      <c r="C255" s="388"/>
      <c r="D255" s="385"/>
      <c r="E255" s="8" t="s">
        <v>144</v>
      </c>
      <c r="F255" s="9" t="s">
        <v>145</v>
      </c>
      <c r="G255" s="9" t="s">
        <v>146</v>
      </c>
      <c r="H255" s="389"/>
      <c r="I255" s="389"/>
      <c r="J255" s="389"/>
      <c r="K255" s="180"/>
      <c r="L255" s="4"/>
      <c r="M255" s="8"/>
      <c r="N255" s="392"/>
      <c r="O255" s="392"/>
      <c r="P255" s="392"/>
      <c r="Q255" s="392"/>
      <c r="R255" s="392"/>
      <c r="S255" s="392"/>
    </row>
    <row r="256" spans="1:19" ht="225" x14ac:dyDescent="0.25">
      <c r="A256" s="386">
        <v>11503</v>
      </c>
      <c r="B256" s="379" t="s">
        <v>388</v>
      </c>
      <c r="C256" s="386">
        <v>925</v>
      </c>
      <c r="D256" s="368" t="s">
        <v>163</v>
      </c>
      <c r="E256" s="54" t="s">
        <v>491</v>
      </c>
      <c r="F256" s="54" t="s">
        <v>502</v>
      </c>
      <c r="G256" s="54" t="s">
        <v>494</v>
      </c>
      <c r="H256" s="386"/>
      <c r="I256" s="386"/>
      <c r="J256" s="386"/>
      <c r="K256" s="54" t="s">
        <v>164</v>
      </c>
      <c r="L256" s="9"/>
      <c r="M256" s="9" t="s">
        <v>165</v>
      </c>
      <c r="N256" s="390" t="s">
        <v>589</v>
      </c>
      <c r="O256" s="390" t="s">
        <v>589</v>
      </c>
      <c r="P256" s="390">
        <f>506215200+277972200</f>
        <v>784187400</v>
      </c>
      <c r="Q256" s="390">
        <f>277972200+506215200</f>
        <v>784187400</v>
      </c>
      <c r="R256" s="390">
        <f>277972200+506215200</f>
        <v>784187400</v>
      </c>
      <c r="S256" s="390">
        <v>784187400</v>
      </c>
    </row>
    <row r="257" spans="1:19" ht="81" customHeight="1" x14ac:dyDescent="0.25">
      <c r="A257" s="388"/>
      <c r="B257" s="389"/>
      <c r="C257" s="388"/>
      <c r="D257" s="385"/>
      <c r="E257" s="9" t="s">
        <v>144</v>
      </c>
      <c r="F257" s="9" t="s">
        <v>145</v>
      </c>
      <c r="G257" s="9" t="s">
        <v>146</v>
      </c>
      <c r="H257" s="388"/>
      <c r="I257" s="388"/>
      <c r="J257" s="388"/>
      <c r="K257" s="54"/>
      <c r="L257" s="9"/>
      <c r="M257" s="9"/>
      <c r="N257" s="392"/>
      <c r="O257" s="392"/>
      <c r="P257" s="392"/>
      <c r="Q257" s="392"/>
      <c r="R257" s="392"/>
      <c r="S257" s="392"/>
    </row>
    <row r="258" spans="1:19" ht="300" x14ac:dyDescent="0.25">
      <c r="A258" s="11">
        <v>11504</v>
      </c>
      <c r="B258" s="139" t="s">
        <v>389</v>
      </c>
      <c r="C258" s="11">
        <v>925</v>
      </c>
      <c r="D258" s="17" t="s">
        <v>239</v>
      </c>
      <c r="E258" s="54" t="s">
        <v>491</v>
      </c>
      <c r="F258" s="54" t="s">
        <v>502</v>
      </c>
      <c r="G258" s="54" t="s">
        <v>494</v>
      </c>
      <c r="H258" s="9"/>
      <c r="I258" s="9"/>
      <c r="J258" s="9"/>
      <c r="K258" s="54" t="s">
        <v>147</v>
      </c>
      <c r="L258" s="9"/>
      <c r="M258" s="9" t="s">
        <v>76</v>
      </c>
      <c r="N258" s="157" t="s">
        <v>589</v>
      </c>
      <c r="O258" s="157" t="s">
        <v>589</v>
      </c>
      <c r="P258" s="157">
        <v>48232988.549999997</v>
      </c>
      <c r="Q258" s="157">
        <v>48232988.549999997</v>
      </c>
      <c r="R258" s="157">
        <v>48232988.549999997</v>
      </c>
      <c r="S258" s="157">
        <v>48232988.549999997</v>
      </c>
    </row>
    <row r="259" spans="1:19" s="19" customFormat="1" ht="42.75" x14ac:dyDescent="0.2">
      <c r="A259" s="29"/>
      <c r="B259" s="28" t="s">
        <v>592</v>
      </c>
      <c r="C259" s="29">
        <v>926</v>
      </c>
      <c r="D259" s="30"/>
      <c r="E259" s="28"/>
      <c r="F259" s="28"/>
      <c r="G259" s="28"/>
      <c r="H259" s="28"/>
      <c r="I259" s="28"/>
      <c r="J259" s="28"/>
      <c r="K259" s="179"/>
      <c r="L259" s="28"/>
      <c r="M259" s="28"/>
      <c r="N259" s="162" t="s">
        <v>589</v>
      </c>
      <c r="O259" s="162" t="s">
        <v>589</v>
      </c>
      <c r="P259" s="162">
        <f>P260+P285+P291</f>
        <v>878222972.26999998</v>
      </c>
      <c r="Q259" s="162">
        <f>Q260+Q285+Q291</f>
        <v>956603356.40999997</v>
      </c>
      <c r="R259" s="162">
        <f>R260+R285+R291</f>
        <v>664448032.74000001</v>
      </c>
      <c r="S259" s="162">
        <f>S260+S285+S291</f>
        <v>664448032.74000001</v>
      </c>
    </row>
    <row r="260" spans="1:19" s="19" customFormat="1" ht="57" x14ac:dyDescent="0.2">
      <c r="A260" s="79">
        <v>10600</v>
      </c>
      <c r="B260" s="83" t="s">
        <v>679</v>
      </c>
      <c r="C260" s="15"/>
      <c r="D260" s="22"/>
      <c r="E260" s="15"/>
      <c r="F260" s="15"/>
      <c r="G260" s="15"/>
      <c r="H260" s="15"/>
      <c r="I260" s="15"/>
      <c r="J260" s="15"/>
      <c r="K260" s="178"/>
      <c r="L260" s="15"/>
      <c r="M260" s="15"/>
      <c r="N260" s="156" t="s">
        <v>589</v>
      </c>
      <c r="O260" s="156" t="s">
        <v>589</v>
      </c>
      <c r="P260" s="156">
        <f>P262+P265+P268+P270+P272+P275+P278+P282+P261</f>
        <v>525060100.26999998</v>
      </c>
      <c r="Q260" s="156">
        <f t="shared" ref="Q260:S260" si="49">Q262+Q265+Q268+Q270+Q272+Q275+Q278+Q282+Q261</f>
        <v>629434584.40999997</v>
      </c>
      <c r="R260" s="156">
        <f t="shared" si="49"/>
        <v>337279260.74000001</v>
      </c>
      <c r="S260" s="156">
        <f t="shared" si="49"/>
        <v>337279260.74000001</v>
      </c>
    </row>
    <row r="261" spans="1:19" s="19" customFormat="1" ht="135" x14ac:dyDescent="0.2">
      <c r="A261" s="238">
        <v>10602</v>
      </c>
      <c r="B261" s="239" t="s">
        <v>650</v>
      </c>
      <c r="C261" s="266">
        <v>926</v>
      </c>
      <c r="D261" s="265" t="s">
        <v>170</v>
      </c>
      <c r="E261" s="258" t="s">
        <v>19</v>
      </c>
      <c r="F261" s="258" t="s">
        <v>503</v>
      </c>
      <c r="G261" s="258" t="s">
        <v>673</v>
      </c>
      <c r="H261" s="24"/>
      <c r="I261" s="24"/>
      <c r="J261" s="24"/>
      <c r="K261" s="54" t="s">
        <v>677</v>
      </c>
      <c r="L261" s="361"/>
      <c r="M261" s="361" t="s">
        <v>678</v>
      </c>
      <c r="N261" s="262" t="s">
        <v>589</v>
      </c>
      <c r="O261" s="262" t="s">
        <v>589</v>
      </c>
      <c r="P261" s="233"/>
      <c r="Q261" s="164"/>
      <c r="R261" s="164"/>
      <c r="S261" s="164"/>
    </row>
    <row r="262" spans="1:19" ht="135" x14ac:dyDescent="0.25">
      <c r="A262" s="386">
        <v>10605</v>
      </c>
      <c r="B262" s="379" t="s">
        <v>654</v>
      </c>
      <c r="C262" s="386">
        <v>926</v>
      </c>
      <c r="D262" s="368" t="s">
        <v>343</v>
      </c>
      <c r="E262" s="125" t="s">
        <v>19</v>
      </c>
      <c r="F262" s="125" t="s">
        <v>175</v>
      </c>
      <c r="G262" s="125" t="s">
        <v>673</v>
      </c>
      <c r="H262" s="403" t="s">
        <v>178</v>
      </c>
      <c r="I262" s="125" t="s">
        <v>179</v>
      </c>
      <c r="J262" s="125" t="s">
        <v>180</v>
      </c>
      <c r="K262" s="54" t="s">
        <v>677</v>
      </c>
      <c r="L262" s="361"/>
      <c r="M262" s="361" t="s">
        <v>678</v>
      </c>
      <c r="N262" s="390" t="s">
        <v>589</v>
      </c>
      <c r="O262" s="390" t="s">
        <v>589</v>
      </c>
      <c r="P262" s="390">
        <f>430000+400000+1280000+1500000</f>
        <v>3610000</v>
      </c>
      <c r="Q262" s="390">
        <v>3610000</v>
      </c>
      <c r="R262" s="390">
        <f>830000+1280000</f>
        <v>2110000</v>
      </c>
      <c r="S262" s="390">
        <v>2110000</v>
      </c>
    </row>
    <row r="263" spans="1:19" ht="105" x14ac:dyDescent="0.25">
      <c r="A263" s="387"/>
      <c r="B263" s="380"/>
      <c r="C263" s="387"/>
      <c r="D263" s="435"/>
      <c r="E263" s="338" t="s">
        <v>637</v>
      </c>
      <c r="F263" s="338" t="s">
        <v>638</v>
      </c>
      <c r="G263" s="343">
        <v>45736</v>
      </c>
      <c r="H263" s="404"/>
      <c r="I263" s="130"/>
      <c r="J263" s="130"/>
      <c r="K263" s="54" t="s">
        <v>374</v>
      </c>
      <c r="L263" s="9"/>
      <c r="M263" s="9" t="s">
        <v>373</v>
      </c>
      <c r="N263" s="391"/>
      <c r="O263" s="391"/>
      <c r="P263" s="391"/>
      <c r="Q263" s="391"/>
      <c r="R263" s="391"/>
      <c r="S263" s="391"/>
    </row>
    <row r="264" spans="1:19" ht="90" x14ac:dyDescent="0.25">
      <c r="A264" s="387"/>
      <c r="B264" s="380"/>
      <c r="C264" s="387"/>
      <c r="D264" s="384"/>
      <c r="E264" s="126" t="s">
        <v>176</v>
      </c>
      <c r="F264" s="126" t="s">
        <v>177</v>
      </c>
      <c r="G264" s="126" t="s">
        <v>156</v>
      </c>
      <c r="H264" s="126"/>
      <c r="I264" s="126"/>
      <c r="J264" s="126"/>
      <c r="K264" s="54"/>
      <c r="L264" s="9"/>
      <c r="M264" s="9"/>
      <c r="N264" s="392"/>
      <c r="O264" s="392"/>
      <c r="P264" s="392"/>
      <c r="Q264" s="392"/>
      <c r="R264" s="391"/>
      <c r="S264" s="391"/>
    </row>
    <row r="265" spans="1:19" ht="135" x14ac:dyDescent="0.25">
      <c r="A265" s="386">
        <v>10607</v>
      </c>
      <c r="B265" s="379" t="s">
        <v>655</v>
      </c>
      <c r="C265" s="386">
        <v>926</v>
      </c>
      <c r="D265" s="368" t="s">
        <v>182</v>
      </c>
      <c r="E265" s="9" t="s">
        <v>183</v>
      </c>
      <c r="F265" s="9" t="s">
        <v>184</v>
      </c>
      <c r="G265" s="9" t="s">
        <v>185</v>
      </c>
      <c r="H265" s="9" t="s">
        <v>186</v>
      </c>
      <c r="I265" s="9" t="s">
        <v>43</v>
      </c>
      <c r="J265" s="9" t="s">
        <v>187</v>
      </c>
      <c r="K265" s="54" t="s">
        <v>677</v>
      </c>
      <c r="L265" s="361"/>
      <c r="M265" s="361" t="s">
        <v>678</v>
      </c>
      <c r="N265" s="390" t="s">
        <v>589</v>
      </c>
      <c r="O265" s="390" t="s">
        <v>589</v>
      </c>
      <c r="P265" s="390">
        <v>122560500</v>
      </c>
      <c r="Q265" s="390">
        <v>121137445</v>
      </c>
      <c r="R265" s="390">
        <v>121325558</v>
      </c>
      <c r="S265" s="390">
        <v>121325558</v>
      </c>
    </row>
    <row r="266" spans="1:19" ht="105" x14ac:dyDescent="0.25">
      <c r="A266" s="387"/>
      <c r="B266" s="380"/>
      <c r="C266" s="387"/>
      <c r="D266" s="384"/>
      <c r="E266" s="338" t="s">
        <v>637</v>
      </c>
      <c r="F266" s="338" t="s">
        <v>638</v>
      </c>
      <c r="G266" s="343">
        <v>45736</v>
      </c>
      <c r="H266" s="9"/>
      <c r="I266" s="9"/>
      <c r="J266" s="9"/>
      <c r="K266" s="54" t="s">
        <v>190</v>
      </c>
      <c r="L266" s="9"/>
      <c r="M266" s="9" t="s">
        <v>191</v>
      </c>
      <c r="N266" s="391"/>
      <c r="O266" s="391"/>
      <c r="P266" s="391"/>
      <c r="Q266" s="391"/>
      <c r="R266" s="391"/>
      <c r="S266" s="391"/>
    </row>
    <row r="267" spans="1:19" ht="105" x14ac:dyDescent="0.25">
      <c r="A267" s="387"/>
      <c r="B267" s="380"/>
      <c r="C267" s="387"/>
      <c r="D267" s="384"/>
      <c r="E267" s="9"/>
      <c r="F267" s="9"/>
      <c r="G267" s="9"/>
      <c r="H267" s="9"/>
      <c r="I267" s="9"/>
      <c r="J267" s="9"/>
      <c r="K267" s="54" t="s">
        <v>188</v>
      </c>
      <c r="L267" s="9"/>
      <c r="M267" s="9" t="s">
        <v>189</v>
      </c>
      <c r="N267" s="391"/>
      <c r="O267" s="391"/>
      <c r="P267" s="391"/>
      <c r="Q267" s="391"/>
      <c r="R267" s="391"/>
      <c r="S267" s="391"/>
    </row>
    <row r="268" spans="1:19" ht="240" x14ac:dyDescent="0.25">
      <c r="A268" s="386">
        <v>10608</v>
      </c>
      <c r="B268" s="379" t="s">
        <v>639</v>
      </c>
      <c r="C268" s="386">
        <v>926</v>
      </c>
      <c r="D268" s="368" t="s">
        <v>98</v>
      </c>
      <c r="E268" s="9" t="s">
        <v>19</v>
      </c>
      <c r="F268" s="9" t="s">
        <v>192</v>
      </c>
      <c r="G268" s="9" t="s">
        <v>673</v>
      </c>
      <c r="H268" s="9"/>
      <c r="I268" s="9"/>
      <c r="J268" s="9"/>
      <c r="K268" s="54" t="s">
        <v>511</v>
      </c>
      <c r="L268" s="9"/>
      <c r="M268" s="9" t="s">
        <v>386</v>
      </c>
      <c r="N268" s="395" t="s">
        <v>589</v>
      </c>
      <c r="O268" s="395" t="s">
        <v>589</v>
      </c>
      <c r="P268" s="390">
        <v>49042346.740000002</v>
      </c>
      <c r="Q268" s="390">
        <v>269537664.92000002</v>
      </c>
      <c r="R268" s="390">
        <v>3130000</v>
      </c>
      <c r="S268" s="390">
        <v>3130000</v>
      </c>
    </row>
    <row r="269" spans="1:19" ht="135" x14ac:dyDescent="0.25">
      <c r="A269" s="388"/>
      <c r="B269" s="389"/>
      <c r="C269" s="388"/>
      <c r="D269" s="385"/>
      <c r="E269" s="338" t="s">
        <v>637</v>
      </c>
      <c r="F269" s="338" t="s">
        <v>638</v>
      </c>
      <c r="G269" s="343">
        <v>45736</v>
      </c>
      <c r="H269" s="9"/>
      <c r="I269" s="9"/>
      <c r="J269" s="9"/>
      <c r="K269" s="54" t="s">
        <v>677</v>
      </c>
      <c r="L269" s="361"/>
      <c r="M269" s="361" t="s">
        <v>678</v>
      </c>
      <c r="N269" s="397"/>
      <c r="O269" s="397"/>
      <c r="P269" s="392"/>
      <c r="Q269" s="392"/>
      <c r="R269" s="392"/>
      <c r="S269" s="392"/>
    </row>
    <row r="270" spans="1:19" ht="225" x14ac:dyDescent="0.25">
      <c r="A270" s="386">
        <v>10611</v>
      </c>
      <c r="B270" s="379" t="s">
        <v>656</v>
      </c>
      <c r="C270" s="386">
        <v>926</v>
      </c>
      <c r="D270" s="368" t="s">
        <v>194</v>
      </c>
      <c r="E270" s="9" t="s">
        <v>19</v>
      </c>
      <c r="F270" s="9" t="s">
        <v>195</v>
      </c>
      <c r="G270" s="9" t="s">
        <v>673</v>
      </c>
      <c r="H270" s="9" t="s">
        <v>196</v>
      </c>
      <c r="I270" s="9" t="s">
        <v>43</v>
      </c>
      <c r="J270" s="9" t="s">
        <v>197</v>
      </c>
      <c r="K270" s="54" t="s">
        <v>512</v>
      </c>
      <c r="L270" s="9"/>
      <c r="M270" s="9" t="s">
        <v>201</v>
      </c>
      <c r="N270" s="390" t="s">
        <v>589</v>
      </c>
      <c r="O270" s="390" t="s">
        <v>589</v>
      </c>
      <c r="P270" s="390">
        <v>137367620</v>
      </c>
      <c r="Q270" s="390">
        <v>125157594.14</v>
      </c>
      <c r="R270" s="390">
        <v>126699345.73999999</v>
      </c>
      <c r="S270" s="390">
        <v>126699345.73999999</v>
      </c>
    </row>
    <row r="271" spans="1:19" ht="135" x14ac:dyDescent="0.25">
      <c r="A271" s="388"/>
      <c r="B271" s="389"/>
      <c r="C271" s="388"/>
      <c r="D271" s="385"/>
      <c r="E271" s="338" t="s">
        <v>637</v>
      </c>
      <c r="F271" s="338" t="s">
        <v>638</v>
      </c>
      <c r="G271" s="343">
        <v>45736</v>
      </c>
      <c r="H271" s="9" t="s">
        <v>198</v>
      </c>
      <c r="I271" s="9" t="s">
        <v>199</v>
      </c>
      <c r="J271" s="9" t="s">
        <v>200</v>
      </c>
      <c r="K271" s="54" t="s">
        <v>677</v>
      </c>
      <c r="L271" s="361"/>
      <c r="M271" s="361" t="s">
        <v>678</v>
      </c>
      <c r="N271" s="392"/>
      <c r="O271" s="392"/>
      <c r="P271" s="392"/>
      <c r="Q271" s="392"/>
      <c r="R271" s="392"/>
      <c r="S271" s="392"/>
    </row>
    <row r="272" spans="1:19" ht="135" x14ac:dyDescent="0.25">
      <c r="A272" s="386">
        <v>10636</v>
      </c>
      <c r="B272" s="379" t="s">
        <v>657</v>
      </c>
      <c r="C272" s="386">
        <v>926</v>
      </c>
      <c r="D272" s="368" t="s">
        <v>211</v>
      </c>
      <c r="E272" s="379" t="s">
        <v>19</v>
      </c>
      <c r="F272" s="379" t="s">
        <v>204</v>
      </c>
      <c r="G272" s="443" t="s">
        <v>673</v>
      </c>
      <c r="H272" s="379" t="s">
        <v>205</v>
      </c>
      <c r="I272" s="379" t="s">
        <v>207</v>
      </c>
      <c r="J272" s="379" t="s">
        <v>206</v>
      </c>
      <c r="K272" s="54" t="s">
        <v>677</v>
      </c>
      <c r="L272" s="361"/>
      <c r="M272" s="361" t="s">
        <v>678</v>
      </c>
      <c r="N272" s="390" t="s">
        <v>589</v>
      </c>
      <c r="O272" s="390" t="s">
        <v>589</v>
      </c>
      <c r="P272" s="390">
        <v>42990</v>
      </c>
      <c r="Q272" s="390">
        <v>42990</v>
      </c>
      <c r="R272" s="390">
        <v>42990</v>
      </c>
      <c r="S272" s="390">
        <v>42990</v>
      </c>
    </row>
    <row r="273" spans="1:20" ht="120" x14ac:dyDescent="0.25">
      <c r="A273" s="387"/>
      <c r="B273" s="380"/>
      <c r="C273" s="387"/>
      <c r="D273" s="384"/>
      <c r="E273" s="380"/>
      <c r="F273" s="380"/>
      <c r="G273" s="444"/>
      <c r="H273" s="380"/>
      <c r="I273" s="380"/>
      <c r="J273" s="380"/>
      <c r="K273" s="54" t="s">
        <v>208</v>
      </c>
      <c r="L273" s="9"/>
      <c r="M273" s="9" t="s">
        <v>209</v>
      </c>
      <c r="N273" s="391"/>
      <c r="O273" s="391"/>
      <c r="P273" s="391"/>
      <c r="Q273" s="391"/>
      <c r="R273" s="391"/>
      <c r="S273" s="391"/>
    </row>
    <row r="274" spans="1:20" ht="105" x14ac:dyDescent="0.25">
      <c r="A274" s="388"/>
      <c r="B274" s="389"/>
      <c r="C274" s="388"/>
      <c r="D274" s="385"/>
      <c r="E274" s="338" t="s">
        <v>637</v>
      </c>
      <c r="F274" s="338" t="s">
        <v>638</v>
      </c>
      <c r="G274" s="343">
        <v>45736</v>
      </c>
      <c r="H274" s="330"/>
      <c r="I274" s="330"/>
      <c r="J274" s="330"/>
      <c r="K274" s="54"/>
      <c r="L274" s="338"/>
      <c r="M274" s="338"/>
      <c r="N274" s="332"/>
      <c r="O274" s="332"/>
      <c r="P274" s="332"/>
      <c r="Q274" s="332"/>
      <c r="R274" s="332"/>
      <c r="S274" s="332"/>
    </row>
    <row r="275" spans="1:20" ht="135" x14ac:dyDescent="0.25">
      <c r="A275" s="386">
        <v>10638</v>
      </c>
      <c r="B275" s="379" t="s">
        <v>210</v>
      </c>
      <c r="C275" s="386">
        <v>926</v>
      </c>
      <c r="D275" s="368" t="s">
        <v>211</v>
      </c>
      <c r="E275" s="9" t="s">
        <v>19</v>
      </c>
      <c r="F275" s="9" t="s">
        <v>212</v>
      </c>
      <c r="G275" s="16" t="s">
        <v>673</v>
      </c>
      <c r="H275" s="9" t="s">
        <v>216</v>
      </c>
      <c r="I275" s="9" t="s">
        <v>43</v>
      </c>
      <c r="J275" s="9" t="s">
        <v>217</v>
      </c>
      <c r="K275" s="54" t="s">
        <v>677</v>
      </c>
      <c r="L275" s="361"/>
      <c r="M275" s="361" t="s">
        <v>678</v>
      </c>
      <c r="N275" s="393" t="s">
        <v>589</v>
      </c>
      <c r="O275" s="393" t="s">
        <v>589</v>
      </c>
      <c r="P275" s="393">
        <f>7000000+475100</f>
        <v>7475100</v>
      </c>
      <c r="Q275" s="393">
        <v>7475100</v>
      </c>
      <c r="R275" s="393">
        <v>7475100</v>
      </c>
      <c r="S275" s="395">
        <v>7475100</v>
      </c>
      <c r="T275" s="170"/>
    </row>
    <row r="276" spans="1:20" ht="120" x14ac:dyDescent="0.25">
      <c r="A276" s="387"/>
      <c r="B276" s="380"/>
      <c r="C276" s="387"/>
      <c r="D276" s="384"/>
      <c r="E276" s="338" t="s">
        <v>637</v>
      </c>
      <c r="F276" s="338" t="s">
        <v>638</v>
      </c>
      <c r="G276" s="343">
        <v>45736</v>
      </c>
      <c r="H276" s="9"/>
      <c r="I276" s="9"/>
      <c r="J276" s="9"/>
      <c r="K276" s="54" t="s">
        <v>218</v>
      </c>
      <c r="L276" s="9"/>
      <c r="M276" s="9" t="s">
        <v>219</v>
      </c>
      <c r="N276" s="398"/>
      <c r="O276" s="398"/>
      <c r="P276" s="398"/>
      <c r="Q276" s="398"/>
      <c r="R276" s="398"/>
      <c r="S276" s="396"/>
      <c r="T276" s="170"/>
    </row>
    <row r="277" spans="1:20" ht="90" x14ac:dyDescent="0.25">
      <c r="A277" s="388"/>
      <c r="B277" s="389"/>
      <c r="C277" s="388"/>
      <c r="D277" s="385"/>
      <c r="E277" s="9" t="s">
        <v>213</v>
      </c>
      <c r="F277" s="9" t="s">
        <v>214</v>
      </c>
      <c r="G277" s="9" t="s">
        <v>215</v>
      </c>
      <c r="H277" s="9"/>
      <c r="I277" s="9"/>
      <c r="J277" s="9"/>
      <c r="K277" s="261" t="s">
        <v>473</v>
      </c>
      <c r="L277" s="261"/>
      <c r="M277" s="261" t="s">
        <v>430</v>
      </c>
      <c r="N277" s="394"/>
      <c r="O277" s="394"/>
      <c r="P277" s="394"/>
      <c r="Q277" s="394"/>
      <c r="R277" s="394"/>
      <c r="S277" s="397"/>
      <c r="T277" s="170"/>
    </row>
    <row r="278" spans="1:20" ht="135" x14ac:dyDescent="0.25">
      <c r="A278" s="386">
        <v>10639</v>
      </c>
      <c r="B278" s="379" t="s">
        <v>441</v>
      </c>
      <c r="C278" s="386">
        <v>926</v>
      </c>
      <c r="D278" s="368" t="s">
        <v>349</v>
      </c>
      <c r="E278" s="9" t="s">
        <v>19</v>
      </c>
      <c r="F278" s="9" t="s">
        <v>220</v>
      </c>
      <c r="G278" s="16" t="s">
        <v>673</v>
      </c>
      <c r="H278" s="9" t="s">
        <v>227</v>
      </c>
      <c r="I278" s="9" t="s">
        <v>43</v>
      </c>
      <c r="J278" s="9" t="s">
        <v>228</v>
      </c>
      <c r="K278" s="54" t="s">
        <v>677</v>
      </c>
      <c r="L278" s="361"/>
      <c r="M278" s="361" t="s">
        <v>678</v>
      </c>
      <c r="N278" s="390" t="s">
        <v>589</v>
      </c>
      <c r="O278" s="390" t="s">
        <v>589</v>
      </c>
      <c r="P278" s="390">
        <v>124000</v>
      </c>
      <c r="Q278" s="390">
        <v>124000</v>
      </c>
      <c r="R278" s="390">
        <v>124000</v>
      </c>
      <c r="S278" s="390">
        <v>124000</v>
      </c>
    </row>
    <row r="279" spans="1:20" ht="120" x14ac:dyDescent="0.25">
      <c r="A279" s="387"/>
      <c r="B279" s="380"/>
      <c r="C279" s="387"/>
      <c r="D279" s="384"/>
      <c r="E279" s="9" t="s">
        <v>221</v>
      </c>
      <c r="F279" s="9" t="s">
        <v>222</v>
      </c>
      <c r="G279" s="9" t="s">
        <v>223</v>
      </c>
      <c r="H279" s="9"/>
      <c r="I279" s="9"/>
      <c r="J279" s="9"/>
      <c r="K279" s="54" t="s">
        <v>229</v>
      </c>
      <c r="L279" s="9"/>
      <c r="M279" s="9" t="s">
        <v>230</v>
      </c>
      <c r="N279" s="391"/>
      <c r="O279" s="391"/>
      <c r="P279" s="391"/>
      <c r="Q279" s="391"/>
      <c r="R279" s="391"/>
      <c r="S279" s="391"/>
    </row>
    <row r="280" spans="1:20" ht="105" x14ac:dyDescent="0.25">
      <c r="A280" s="387"/>
      <c r="B280" s="380"/>
      <c r="C280" s="387"/>
      <c r="D280" s="384"/>
      <c r="E280" s="338" t="s">
        <v>637</v>
      </c>
      <c r="F280" s="338" t="s">
        <v>638</v>
      </c>
      <c r="G280" s="343">
        <v>45736</v>
      </c>
      <c r="H280" s="338"/>
      <c r="I280" s="338"/>
      <c r="J280" s="338"/>
      <c r="K280" s="54"/>
      <c r="L280" s="338"/>
      <c r="M280" s="338"/>
      <c r="N280" s="391"/>
      <c r="O280" s="391"/>
      <c r="P280" s="391"/>
      <c r="Q280" s="391"/>
      <c r="R280" s="391"/>
      <c r="S280" s="391"/>
    </row>
    <row r="281" spans="1:20" ht="60" x14ac:dyDescent="0.25">
      <c r="A281" s="388"/>
      <c r="B281" s="389"/>
      <c r="C281" s="388"/>
      <c r="D281" s="385"/>
      <c r="E281" s="9" t="s">
        <v>224</v>
      </c>
      <c r="F281" s="9" t="s">
        <v>225</v>
      </c>
      <c r="G281" s="9" t="s">
        <v>226</v>
      </c>
      <c r="H281" s="9"/>
      <c r="I281" s="9"/>
      <c r="J281" s="9"/>
      <c r="K281" s="54"/>
      <c r="L281" s="9"/>
      <c r="M281" s="9"/>
      <c r="N281" s="392"/>
      <c r="O281" s="392"/>
      <c r="P281" s="392"/>
      <c r="Q281" s="392"/>
      <c r="R281" s="392"/>
      <c r="S281" s="392"/>
    </row>
    <row r="282" spans="1:20" ht="128.25" customHeight="1" x14ac:dyDescent="0.25">
      <c r="A282" s="386" t="s">
        <v>658</v>
      </c>
      <c r="B282" s="379" t="s">
        <v>442</v>
      </c>
      <c r="C282" s="386">
        <v>926</v>
      </c>
      <c r="D282" s="368" t="s">
        <v>211</v>
      </c>
      <c r="E282" s="9" t="s">
        <v>19</v>
      </c>
      <c r="F282" s="9" t="s">
        <v>232</v>
      </c>
      <c r="G282" s="9" t="s">
        <v>673</v>
      </c>
      <c r="H282" s="9"/>
      <c r="I282" s="9"/>
      <c r="J282" s="9"/>
      <c r="K282" s="54" t="s">
        <v>677</v>
      </c>
      <c r="L282" s="361"/>
      <c r="M282" s="361" t="s">
        <v>678</v>
      </c>
      <c r="N282" s="390" t="s">
        <v>589</v>
      </c>
      <c r="O282" s="390" t="s">
        <v>589</v>
      </c>
      <c r="P282" s="390">
        <f>212355633.53-P275-P272</f>
        <v>204837543.53</v>
      </c>
      <c r="Q282" s="390">
        <f>109867880.35-Q275-Q272</f>
        <v>102349790.34999999</v>
      </c>
      <c r="R282" s="390">
        <f>83890357-R275-R272</f>
        <v>76372267</v>
      </c>
      <c r="S282" s="390">
        <f>83890357-S275-S272</f>
        <v>76372267</v>
      </c>
    </row>
    <row r="283" spans="1:20" ht="97.5" customHeight="1" x14ac:dyDescent="0.25">
      <c r="A283" s="387"/>
      <c r="B283" s="380"/>
      <c r="C283" s="387"/>
      <c r="D283" s="384"/>
      <c r="E283" s="338" t="s">
        <v>637</v>
      </c>
      <c r="F283" s="338" t="s">
        <v>638</v>
      </c>
      <c r="G283" s="343">
        <v>45736</v>
      </c>
      <c r="H283" s="9"/>
      <c r="I283" s="9"/>
      <c r="J283" s="9"/>
      <c r="K283" s="133" t="s">
        <v>371</v>
      </c>
      <c r="L283" s="127"/>
      <c r="M283" s="127" t="s">
        <v>372</v>
      </c>
      <c r="N283" s="391"/>
      <c r="O283" s="391"/>
      <c r="P283" s="391"/>
      <c r="Q283" s="391"/>
      <c r="R283" s="391"/>
      <c r="S283" s="391"/>
    </row>
    <row r="284" spans="1:20" ht="156" customHeight="1" x14ac:dyDescent="0.25">
      <c r="A284" s="231"/>
      <c r="B284" s="380"/>
      <c r="C284" s="231"/>
      <c r="D284" s="232"/>
      <c r="E284" s="9"/>
      <c r="F284" s="9"/>
      <c r="G284" s="9"/>
      <c r="H284" s="9"/>
      <c r="I284" s="9"/>
      <c r="J284" s="9"/>
      <c r="K284" s="133" t="s">
        <v>480</v>
      </c>
      <c r="L284" s="127"/>
      <c r="M284" s="127" t="s">
        <v>481</v>
      </c>
      <c r="N284" s="230"/>
      <c r="O284" s="230"/>
      <c r="P284" s="230"/>
      <c r="Q284" s="230"/>
      <c r="R284" s="230"/>
      <c r="S284" s="230"/>
    </row>
    <row r="285" spans="1:20" s="19" customFormat="1" ht="114" x14ac:dyDescent="0.2">
      <c r="A285" s="63">
        <v>10700</v>
      </c>
      <c r="B285" s="308" t="s">
        <v>642</v>
      </c>
      <c r="C285" s="15"/>
      <c r="D285" s="22"/>
      <c r="E285" s="15"/>
      <c r="F285" s="15"/>
      <c r="G285" s="15"/>
      <c r="H285" s="15"/>
      <c r="I285" s="15"/>
      <c r="J285" s="15"/>
      <c r="K285" s="178"/>
      <c r="L285" s="15"/>
      <c r="M285" s="15"/>
      <c r="N285" s="156" t="s">
        <v>589</v>
      </c>
      <c r="O285" s="156" t="s">
        <v>589</v>
      </c>
      <c r="P285" s="156">
        <f t="shared" ref="P285:S285" si="50">P286+P289</f>
        <v>157106372</v>
      </c>
      <c r="Q285" s="156">
        <f t="shared" si="50"/>
        <v>132326372</v>
      </c>
      <c r="R285" s="156">
        <f t="shared" si="50"/>
        <v>132326372</v>
      </c>
      <c r="S285" s="156">
        <f t="shared" si="50"/>
        <v>132326372</v>
      </c>
    </row>
    <row r="286" spans="1:20" ht="135" x14ac:dyDescent="0.25">
      <c r="A286" s="386" t="s">
        <v>643</v>
      </c>
      <c r="B286" s="379" t="s">
        <v>443</v>
      </c>
      <c r="C286" s="386">
        <v>926</v>
      </c>
      <c r="D286" s="368" t="s">
        <v>170</v>
      </c>
      <c r="E286" s="9" t="s">
        <v>19</v>
      </c>
      <c r="F286" s="9" t="s">
        <v>32</v>
      </c>
      <c r="G286" s="8" t="s">
        <v>673</v>
      </c>
      <c r="H286" s="9" t="s">
        <v>23</v>
      </c>
      <c r="I286" s="10" t="s">
        <v>24</v>
      </c>
      <c r="J286" s="8" t="s">
        <v>25</v>
      </c>
      <c r="K286" s="54" t="s">
        <v>677</v>
      </c>
      <c r="L286" s="361"/>
      <c r="M286" s="361" t="s">
        <v>678</v>
      </c>
      <c r="N286" s="395" t="s">
        <v>589</v>
      </c>
      <c r="O286" s="395" t="s">
        <v>589</v>
      </c>
      <c r="P286" s="390">
        <v>23116082</v>
      </c>
      <c r="Q286" s="390">
        <v>9616082</v>
      </c>
      <c r="R286" s="390">
        <v>9616082</v>
      </c>
      <c r="S286" s="390">
        <v>9616082</v>
      </c>
    </row>
    <row r="287" spans="1:20" ht="105" x14ac:dyDescent="0.25">
      <c r="A287" s="387"/>
      <c r="B287" s="380"/>
      <c r="C287" s="387"/>
      <c r="D287" s="384"/>
      <c r="E287" s="338" t="s">
        <v>637</v>
      </c>
      <c r="F287" s="338" t="s">
        <v>638</v>
      </c>
      <c r="G287" s="343">
        <v>45736</v>
      </c>
      <c r="H287" s="338"/>
      <c r="I287" s="10"/>
      <c r="J287" s="8"/>
      <c r="K287" s="54"/>
      <c r="L287" s="4"/>
      <c r="M287" s="338"/>
      <c r="N287" s="396"/>
      <c r="O287" s="396"/>
      <c r="P287" s="391"/>
      <c r="Q287" s="391"/>
      <c r="R287" s="391"/>
      <c r="S287" s="391"/>
    </row>
    <row r="288" spans="1:20" ht="228.75" customHeight="1" x14ac:dyDescent="0.25">
      <c r="A288" s="388"/>
      <c r="B288" s="389"/>
      <c r="C288" s="388"/>
      <c r="D288" s="385"/>
      <c r="E288" s="8" t="s">
        <v>21</v>
      </c>
      <c r="F288" s="6" t="s">
        <v>24</v>
      </c>
      <c r="G288" s="8" t="s">
        <v>22</v>
      </c>
      <c r="H288" s="9" t="s">
        <v>26</v>
      </c>
      <c r="I288" s="10" t="s">
        <v>24</v>
      </c>
      <c r="J288" s="9" t="s">
        <v>27</v>
      </c>
      <c r="K288" s="54" t="s">
        <v>513</v>
      </c>
      <c r="L288" s="9"/>
      <c r="M288" s="9" t="s">
        <v>359</v>
      </c>
      <c r="N288" s="397"/>
      <c r="O288" s="397"/>
      <c r="P288" s="392"/>
      <c r="Q288" s="392"/>
      <c r="R288" s="392"/>
      <c r="S288" s="392"/>
    </row>
    <row r="289" spans="1:19" ht="90" x14ac:dyDescent="0.25">
      <c r="A289" s="386">
        <v>10708</v>
      </c>
      <c r="B289" s="379" t="s">
        <v>304</v>
      </c>
      <c r="C289" s="386">
        <v>926</v>
      </c>
      <c r="D289" s="368" t="s">
        <v>170</v>
      </c>
      <c r="E289" s="9" t="s">
        <v>19</v>
      </c>
      <c r="F289" s="9" t="s">
        <v>34</v>
      </c>
      <c r="G289" s="9" t="s">
        <v>673</v>
      </c>
      <c r="H289" s="12"/>
      <c r="I289" s="9"/>
      <c r="J289" s="9"/>
      <c r="K289" s="181" t="s">
        <v>171</v>
      </c>
      <c r="L289" s="9"/>
      <c r="M289" s="9" t="s">
        <v>172</v>
      </c>
      <c r="N289" s="390" t="s">
        <v>589</v>
      </c>
      <c r="O289" s="390" t="s">
        <v>589</v>
      </c>
      <c r="P289" s="393">
        <v>133990290</v>
      </c>
      <c r="Q289" s="390">
        <v>122710290</v>
      </c>
      <c r="R289" s="390">
        <v>122710290</v>
      </c>
      <c r="S289" s="390">
        <v>122710290</v>
      </c>
    </row>
    <row r="290" spans="1:19" ht="135" x14ac:dyDescent="0.25">
      <c r="A290" s="388"/>
      <c r="B290" s="389"/>
      <c r="C290" s="388"/>
      <c r="D290" s="385"/>
      <c r="E290" s="338" t="s">
        <v>637</v>
      </c>
      <c r="F290" s="338" t="s">
        <v>638</v>
      </c>
      <c r="G290" s="343">
        <v>45736</v>
      </c>
      <c r="H290" s="9"/>
      <c r="I290" s="9"/>
      <c r="J290" s="9"/>
      <c r="K290" s="54" t="s">
        <v>677</v>
      </c>
      <c r="L290" s="361"/>
      <c r="M290" s="361" t="s">
        <v>678</v>
      </c>
      <c r="N290" s="392"/>
      <c r="O290" s="392"/>
      <c r="P290" s="394"/>
      <c r="Q290" s="392"/>
      <c r="R290" s="392"/>
      <c r="S290" s="392"/>
    </row>
    <row r="291" spans="1:19" s="19" customFormat="1" ht="42.75" x14ac:dyDescent="0.2">
      <c r="A291" s="84">
        <v>11300</v>
      </c>
      <c r="B291" s="86" t="s">
        <v>434</v>
      </c>
      <c r="C291" s="15"/>
      <c r="D291" s="22"/>
      <c r="E291" s="15"/>
      <c r="F291" s="15"/>
      <c r="G291" s="15"/>
      <c r="H291" s="15"/>
      <c r="I291" s="15"/>
      <c r="J291" s="15"/>
      <c r="K291" s="178"/>
      <c r="L291" s="15"/>
      <c r="M291" s="15"/>
      <c r="N291" s="156" t="s">
        <v>589</v>
      </c>
      <c r="O291" s="156" t="s">
        <v>589</v>
      </c>
      <c r="P291" s="156">
        <f t="shared" ref="P291:S291" si="51">P292+P293</f>
        <v>196056500</v>
      </c>
      <c r="Q291" s="156">
        <f t="shared" si="51"/>
        <v>194842400</v>
      </c>
      <c r="R291" s="156">
        <f t="shared" si="51"/>
        <v>194842400</v>
      </c>
      <c r="S291" s="156">
        <f t="shared" si="51"/>
        <v>194842400</v>
      </c>
    </row>
    <row r="292" spans="1:19" ht="230.25" customHeight="1" x14ac:dyDescent="0.25">
      <c r="A292" s="190">
        <v>11360</v>
      </c>
      <c r="B292" s="191" t="s">
        <v>444</v>
      </c>
      <c r="C292" s="190">
        <v>926</v>
      </c>
      <c r="D292" s="192" t="s">
        <v>174</v>
      </c>
      <c r="E292" s="54" t="s">
        <v>491</v>
      </c>
      <c r="F292" s="54" t="s">
        <v>676</v>
      </c>
      <c r="G292" s="54" t="s">
        <v>494</v>
      </c>
      <c r="H292" s="218" t="s">
        <v>233</v>
      </c>
      <c r="I292" s="194" t="s">
        <v>43</v>
      </c>
      <c r="J292" s="191" t="s">
        <v>234</v>
      </c>
      <c r="K292" s="186" t="s">
        <v>420</v>
      </c>
      <c r="L292" s="9"/>
      <c r="M292" s="9" t="s">
        <v>421</v>
      </c>
      <c r="N292" s="215" t="s">
        <v>589</v>
      </c>
      <c r="O292" s="215" t="s">
        <v>589</v>
      </c>
      <c r="P292" s="215">
        <v>192638800</v>
      </c>
      <c r="Q292" s="215">
        <v>192638800</v>
      </c>
      <c r="R292" s="215">
        <v>192638800</v>
      </c>
      <c r="S292" s="215">
        <v>192638800</v>
      </c>
    </row>
    <row r="293" spans="1:19" ht="119.25" customHeight="1" x14ac:dyDescent="0.25">
      <c r="A293" s="217">
        <v>11354</v>
      </c>
      <c r="B293" s="218" t="s">
        <v>310</v>
      </c>
      <c r="C293" s="217">
        <v>926</v>
      </c>
      <c r="D293" s="219" t="s">
        <v>360</v>
      </c>
      <c r="E293" s="54" t="s">
        <v>491</v>
      </c>
      <c r="F293" s="54" t="s">
        <v>504</v>
      </c>
      <c r="G293" s="54" t="s">
        <v>494</v>
      </c>
      <c r="H293" s="218" t="s">
        <v>235</v>
      </c>
      <c r="I293" s="218" t="s">
        <v>43</v>
      </c>
      <c r="J293" s="218" t="s">
        <v>236</v>
      </c>
      <c r="K293" s="54" t="s">
        <v>338</v>
      </c>
      <c r="L293" s="9"/>
      <c r="M293" s="9" t="s">
        <v>339</v>
      </c>
      <c r="N293" s="215" t="s">
        <v>589</v>
      </c>
      <c r="O293" s="215" t="s">
        <v>589</v>
      </c>
      <c r="P293" s="215">
        <f>381500+3036200</f>
        <v>3417700</v>
      </c>
      <c r="Q293" s="215">
        <f>380700+1822900</f>
        <v>2203600</v>
      </c>
      <c r="R293" s="215">
        <f>380700+1822900</f>
        <v>2203600</v>
      </c>
      <c r="S293" s="215">
        <f>380700+1822900</f>
        <v>2203600</v>
      </c>
    </row>
    <row r="294" spans="1:19" s="19" customFormat="1" ht="42.75" x14ac:dyDescent="0.2">
      <c r="A294" s="26"/>
      <c r="B294" s="25" t="s">
        <v>593</v>
      </c>
      <c r="C294" s="26">
        <v>927</v>
      </c>
      <c r="D294" s="27"/>
      <c r="E294" s="25"/>
      <c r="F294" s="25"/>
      <c r="G294" s="25"/>
      <c r="H294" s="25"/>
      <c r="I294" s="25"/>
      <c r="J294" s="25"/>
      <c r="K294" s="182"/>
      <c r="L294" s="25"/>
      <c r="M294" s="25"/>
      <c r="N294" s="165" t="s">
        <v>589</v>
      </c>
      <c r="O294" s="165" t="s">
        <v>589</v>
      </c>
      <c r="P294" s="165">
        <f>P295+P304</f>
        <v>193412511</v>
      </c>
      <c r="Q294" s="165">
        <f>Q295+Q304</f>
        <v>226854130.94</v>
      </c>
      <c r="R294" s="165">
        <f>R295+R304</f>
        <v>325444503.19</v>
      </c>
      <c r="S294" s="165">
        <f>S295+S304</f>
        <v>325444503.19</v>
      </c>
    </row>
    <row r="295" spans="1:19" s="19" customFormat="1" ht="57" x14ac:dyDescent="0.2">
      <c r="A295" s="79">
        <v>10600</v>
      </c>
      <c r="B295" s="83" t="s">
        <v>679</v>
      </c>
      <c r="C295" s="15"/>
      <c r="D295" s="22"/>
      <c r="E295" s="15"/>
      <c r="F295" s="15"/>
      <c r="G295" s="15"/>
      <c r="H295" s="15"/>
      <c r="I295" s="15"/>
      <c r="J295" s="15"/>
      <c r="K295" s="178"/>
      <c r="L295" s="15"/>
      <c r="M295" s="15"/>
      <c r="N295" s="156" t="s">
        <v>589</v>
      </c>
      <c r="O295" s="156" t="s">
        <v>589</v>
      </c>
      <c r="P295" s="156">
        <f>SUM(P296:P302)</f>
        <v>184564221</v>
      </c>
      <c r="Q295" s="156">
        <f>SUM(Q296:Q302)</f>
        <v>218005840.94</v>
      </c>
      <c r="R295" s="156">
        <f>SUM(R296:R302)</f>
        <v>316596213.19</v>
      </c>
      <c r="S295" s="156">
        <f>SUM(S296:S302)</f>
        <v>316596213.19</v>
      </c>
    </row>
    <row r="296" spans="1:19" s="19" customFormat="1" ht="135" x14ac:dyDescent="0.2">
      <c r="A296" s="238">
        <v>10602</v>
      </c>
      <c r="B296" s="239" t="s">
        <v>650</v>
      </c>
      <c r="C296" s="255">
        <v>927</v>
      </c>
      <c r="D296" s="256" t="s">
        <v>237</v>
      </c>
      <c r="E296" s="9" t="s">
        <v>19</v>
      </c>
      <c r="F296" s="54" t="s">
        <v>505</v>
      </c>
      <c r="G296" s="9" t="s">
        <v>673</v>
      </c>
      <c r="H296" s="24"/>
      <c r="I296" s="24"/>
      <c r="J296" s="24"/>
      <c r="K296" s="54" t="s">
        <v>677</v>
      </c>
      <c r="L296" s="361"/>
      <c r="M296" s="361" t="s">
        <v>678</v>
      </c>
      <c r="N296" s="263" t="s">
        <v>589</v>
      </c>
      <c r="O296" s="263" t="s">
        <v>589</v>
      </c>
      <c r="P296" s="251"/>
      <c r="Q296" s="164"/>
      <c r="R296" s="164"/>
      <c r="S296" s="164"/>
    </row>
    <row r="297" spans="1:19" ht="135" x14ac:dyDescent="0.25">
      <c r="A297" s="386">
        <v>10634</v>
      </c>
      <c r="B297" s="379" t="s">
        <v>659</v>
      </c>
      <c r="C297" s="386">
        <v>927</v>
      </c>
      <c r="D297" s="368" t="s">
        <v>454</v>
      </c>
      <c r="E297" s="9" t="s">
        <v>19</v>
      </c>
      <c r="F297" s="9" t="s">
        <v>250</v>
      </c>
      <c r="G297" s="9" t="s">
        <v>673</v>
      </c>
      <c r="H297" s="9"/>
      <c r="I297" s="9"/>
      <c r="J297" s="9"/>
      <c r="K297" s="54" t="s">
        <v>677</v>
      </c>
      <c r="L297" s="361"/>
      <c r="M297" s="361" t="s">
        <v>678</v>
      </c>
      <c r="N297" s="260" t="s">
        <v>589</v>
      </c>
      <c r="O297" s="260" t="s">
        <v>589</v>
      </c>
      <c r="P297" s="260">
        <f>80277869+104286352-P302</f>
        <v>184364221</v>
      </c>
      <c r="Q297" s="260">
        <f>78728116.43+139277724.51-Q302</f>
        <v>217805840.94</v>
      </c>
      <c r="R297" s="260">
        <f>228823539.19+87772674-R302</f>
        <v>316396213.19</v>
      </c>
      <c r="S297" s="260">
        <f>228823539.19+87772674-S302</f>
        <v>316396213.19</v>
      </c>
    </row>
    <row r="298" spans="1:19" ht="165" x14ac:dyDescent="0.25">
      <c r="A298" s="388"/>
      <c r="B298" s="389"/>
      <c r="C298" s="388"/>
      <c r="D298" s="385"/>
      <c r="E298" s="338" t="s">
        <v>637</v>
      </c>
      <c r="F298" s="338" t="s">
        <v>638</v>
      </c>
      <c r="G298" s="343">
        <v>45736</v>
      </c>
      <c r="H298" s="9"/>
      <c r="I298" s="9"/>
      <c r="J298" s="9"/>
      <c r="K298" s="54" t="s">
        <v>376</v>
      </c>
      <c r="L298" s="9"/>
      <c r="M298" s="9" t="s">
        <v>377</v>
      </c>
      <c r="N298" s="152"/>
      <c r="O298" s="152"/>
      <c r="P298" s="152"/>
      <c r="Q298" s="152"/>
      <c r="R298" s="152"/>
      <c r="S298" s="152"/>
    </row>
    <row r="299" spans="1:19" ht="105" x14ac:dyDescent="0.25">
      <c r="A299" s="148"/>
      <c r="B299" s="147"/>
      <c r="C299" s="148"/>
      <c r="D299" s="149"/>
      <c r="E299" s="146"/>
      <c r="F299" s="146"/>
      <c r="G299" s="146"/>
      <c r="H299" s="9"/>
      <c r="I299" s="9"/>
      <c r="J299" s="9"/>
      <c r="K299" s="54" t="s">
        <v>395</v>
      </c>
      <c r="L299" s="9"/>
      <c r="M299" s="9" t="s">
        <v>396</v>
      </c>
      <c r="N299" s="152"/>
      <c r="O299" s="152"/>
      <c r="P299" s="152"/>
      <c r="Q299" s="152"/>
      <c r="R299" s="152"/>
      <c r="S299" s="152"/>
    </row>
    <row r="300" spans="1:19" ht="150" x14ac:dyDescent="0.25">
      <c r="A300" s="148"/>
      <c r="B300" s="147"/>
      <c r="C300" s="148"/>
      <c r="D300" s="149"/>
      <c r="E300" s="146"/>
      <c r="F300" s="146"/>
      <c r="G300" s="146"/>
      <c r="H300" s="9"/>
      <c r="I300" s="9"/>
      <c r="J300" s="9"/>
      <c r="K300" s="54" t="s">
        <v>397</v>
      </c>
      <c r="L300" s="9"/>
      <c r="M300" s="9" t="s">
        <v>398</v>
      </c>
      <c r="N300" s="152"/>
      <c r="O300" s="152"/>
      <c r="P300" s="152"/>
      <c r="Q300" s="152"/>
      <c r="R300" s="152"/>
      <c r="S300" s="152"/>
    </row>
    <row r="301" spans="1:19" ht="90" x14ac:dyDescent="0.25">
      <c r="A301" s="148"/>
      <c r="B301" s="147"/>
      <c r="C301" s="148"/>
      <c r="D301" s="149"/>
      <c r="E301" s="146"/>
      <c r="F301" s="146"/>
      <c r="G301" s="146"/>
      <c r="H301" s="9"/>
      <c r="I301" s="9"/>
      <c r="J301" s="9"/>
      <c r="K301" s="54" t="s">
        <v>399</v>
      </c>
      <c r="L301" s="9"/>
      <c r="M301" s="9" t="s">
        <v>398</v>
      </c>
      <c r="N301" s="152"/>
      <c r="O301" s="152"/>
      <c r="P301" s="152"/>
      <c r="Q301" s="152"/>
      <c r="R301" s="152"/>
      <c r="S301" s="152"/>
    </row>
    <row r="302" spans="1:19" ht="165" x14ac:dyDescent="0.25">
      <c r="A302" s="386">
        <v>10635</v>
      </c>
      <c r="B302" s="379" t="s">
        <v>660</v>
      </c>
      <c r="C302" s="386">
        <v>927</v>
      </c>
      <c r="D302" s="368" t="s">
        <v>249</v>
      </c>
      <c r="E302" s="9" t="s">
        <v>251</v>
      </c>
      <c r="F302" s="9" t="s">
        <v>252</v>
      </c>
      <c r="G302" s="9" t="s">
        <v>253</v>
      </c>
      <c r="H302" s="9"/>
      <c r="I302" s="9"/>
      <c r="J302" s="9"/>
      <c r="K302" s="54" t="s">
        <v>293</v>
      </c>
      <c r="L302" s="9"/>
      <c r="M302" s="9" t="s">
        <v>294</v>
      </c>
      <c r="N302" s="157" t="s">
        <v>589</v>
      </c>
      <c r="O302" s="157" t="s">
        <v>589</v>
      </c>
      <c r="P302" s="157">
        <v>200000</v>
      </c>
      <c r="Q302" s="157">
        <v>200000</v>
      </c>
      <c r="R302" s="157">
        <v>200000</v>
      </c>
      <c r="S302" s="157">
        <v>200000</v>
      </c>
    </row>
    <row r="303" spans="1:19" ht="105" x14ac:dyDescent="0.25">
      <c r="A303" s="388"/>
      <c r="B303" s="389"/>
      <c r="C303" s="388"/>
      <c r="D303" s="385"/>
      <c r="E303" s="338" t="s">
        <v>637</v>
      </c>
      <c r="F303" s="338" t="s">
        <v>638</v>
      </c>
      <c r="G303" s="343">
        <v>45736</v>
      </c>
      <c r="H303" s="338"/>
      <c r="I303" s="338"/>
      <c r="J303" s="338"/>
      <c r="K303" s="54"/>
      <c r="L303" s="338"/>
      <c r="M303" s="338"/>
      <c r="N303" s="157"/>
      <c r="O303" s="157"/>
      <c r="P303" s="157"/>
      <c r="Q303" s="157"/>
      <c r="R303" s="157"/>
      <c r="S303" s="157"/>
    </row>
    <row r="304" spans="1:19" s="19" customFormat="1" ht="114" x14ac:dyDescent="0.2">
      <c r="A304" s="63">
        <v>10700</v>
      </c>
      <c r="B304" s="308" t="s">
        <v>642</v>
      </c>
      <c r="C304" s="15"/>
      <c r="D304" s="22"/>
      <c r="E304" s="15"/>
      <c r="F304" s="15"/>
      <c r="G304" s="15"/>
      <c r="H304" s="15"/>
      <c r="I304" s="15"/>
      <c r="J304" s="15"/>
      <c r="K304" s="178"/>
      <c r="L304" s="15"/>
      <c r="M304" s="15"/>
      <c r="N304" s="156" t="s">
        <v>589</v>
      </c>
      <c r="O304" s="156" t="s">
        <v>589</v>
      </c>
      <c r="P304" s="156">
        <f>P305</f>
        <v>8848290</v>
      </c>
      <c r="Q304" s="156">
        <f t="shared" ref="Q304:S304" si="52">Q305</f>
        <v>8848290</v>
      </c>
      <c r="R304" s="156">
        <f t="shared" si="52"/>
        <v>8848290</v>
      </c>
      <c r="S304" s="156">
        <f t="shared" si="52"/>
        <v>8848290</v>
      </c>
    </row>
    <row r="305" spans="1:19" ht="135" x14ac:dyDescent="0.25">
      <c r="A305" s="386" t="s">
        <v>643</v>
      </c>
      <c r="B305" s="379" t="s">
        <v>436</v>
      </c>
      <c r="C305" s="386">
        <v>927</v>
      </c>
      <c r="D305" s="368" t="s">
        <v>237</v>
      </c>
      <c r="E305" s="9" t="s">
        <v>19</v>
      </c>
      <c r="F305" s="9" t="s">
        <v>32</v>
      </c>
      <c r="G305" s="8" t="s">
        <v>673</v>
      </c>
      <c r="H305" s="9" t="s">
        <v>23</v>
      </c>
      <c r="I305" s="10" t="s">
        <v>24</v>
      </c>
      <c r="J305" s="8" t="s">
        <v>25</v>
      </c>
      <c r="K305" s="54" t="s">
        <v>677</v>
      </c>
      <c r="L305" s="361"/>
      <c r="M305" s="361" t="s">
        <v>678</v>
      </c>
      <c r="N305" s="390" t="s">
        <v>589</v>
      </c>
      <c r="O305" s="390" t="s">
        <v>589</v>
      </c>
      <c r="P305" s="390">
        <v>8848290</v>
      </c>
      <c r="Q305" s="390">
        <v>8848290</v>
      </c>
      <c r="R305" s="390">
        <v>8848290</v>
      </c>
      <c r="S305" s="390">
        <v>8848290</v>
      </c>
    </row>
    <row r="306" spans="1:19" ht="105" x14ac:dyDescent="0.25">
      <c r="A306" s="387"/>
      <c r="B306" s="380"/>
      <c r="C306" s="387"/>
      <c r="D306" s="384"/>
      <c r="E306" s="338" t="s">
        <v>637</v>
      </c>
      <c r="F306" s="338" t="s">
        <v>638</v>
      </c>
      <c r="G306" s="343">
        <v>45736</v>
      </c>
      <c r="H306" s="338"/>
      <c r="I306" s="10"/>
      <c r="J306" s="8"/>
      <c r="K306" s="54"/>
      <c r="L306" s="4"/>
      <c r="M306" s="338"/>
      <c r="N306" s="391"/>
      <c r="O306" s="391"/>
      <c r="P306" s="391"/>
      <c r="Q306" s="391"/>
      <c r="R306" s="391"/>
      <c r="S306" s="391"/>
    </row>
    <row r="307" spans="1:19" ht="285" x14ac:dyDescent="0.25">
      <c r="A307" s="388"/>
      <c r="B307" s="389"/>
      <c r="C307" s="388"/>
      <c r="D307" s="385"/>
      <c r="E307" s="8" t="s">
        <v>21</v>
      </c>
      <c r="F307" s="6" t="s">
        <v>24</v>
      </c>
      <c r="G307" s="8" t="s">
        <v>22</v>
      </c>
      <c r="H307" s="9" t="s">
        <v>26</v>
      </c>
      <c r="I307" s="10" t="s">
        <v>24</v>
      </c>
      <c r="J307" s="9" t="s">
        <v>27</v>
      </c>
      <c r="K307" s="54" t="s">
        <v>516</v>
      </c>
      <c r="L307" s="10"/>
      <c r="M307" s="9" t="s">
        <v>238</v>
      </c>
      <c r="N307" s="392"/>
      <c r="O307" s="392"/>
      <c r="P307" s="392"/>
      <c r="Q307" s="392"/>
      <c r="R307" s="392"/>
      <c r="S307" s="392"/>
    </row>
    <row r="308" spans="1:19" s="19" customFormat="1" ht="42.75" x14ac:dyDescent="0.2">
      <c r="A308" s="29"/>
      <c r="B308" s="28" t="s">
        <v>594</v>
      </c>
      <c r="C308" s="29">
        <v>928</v>
      </c>
      <c r="D308" s="30"/>
      <c r="E308" s="28"/>
      <c r="F308" s="28"/>
      <c r="G308" s="28"/>
      <c r="H308" s="28"/>
      <c r="I308" s="28"/>
      <c r="J308" s="28"/>
      <c r="K308" s="179"/>
      <c r="L308" s="28"/>
      <c r="M308" s="28"/>
      <c r="N308" s="162" t="s">
        <v>589</v>
      </c>
      <c r="O308" s="162" t="s">
        <v>589</v>
      </c>
      <c r="P308" s="162">
        <f>P309+P324</f>
        <v>694833486.51999998</v>
      </c>
      <c r="Q308" s="162">
        <f t="shared" ref="Q308:S308" si="53">Q309+Q324</f>
        <v>668860903.53999996</v>
      </c>
      <c r="R308" s="162">
        <f t="shared" si="53"/>
        <v>521441817.02999997</v>
      </c>
      <c r="S308" s="162">
        <f t="shared" si="53"/>
        <v>521441817.02999997</v>
      </c>
    </row>
    <row r="309" spans="1:19" s="19" customFormat="1" ht="57" x14ac:dyDescent="0.2">
      <c r="A309" s="79">
        <v>10600</v>
      </c>
      <c r="B309" s="83" t="s">
        <v>679</v>
      </c>
      <c r="C309" s="15"/>
      <c r="D309" s="22"/>
      <c r="E309" s="15"/>
      <c r="F309" s="15"/>
      <c r="G309" s="15"/>
      <c r="H309" s="15"/>
      <c r="I309" s="15"/>
      <c r="J309" s="15"/>
      <c r="K309" s="178"/>
      <c r="L309" s="15"/>
      <c r="M309" s="15"/>
      <c r="N309" s="164" t="s">
        <v>589</v>
      </c>
      <c r="O309" s="164" t="s">
        <v>589</v>
      </c>
      <c r="P309" s="164">
        <f>P310+P313+P318+P322</f>
        <v>637482026.51999998</v>
      </c>
      <c r="Q309" s="164">
        <f t="shared" ref="Q309:S309" si="54">Q310+Q313+Q318</f>
        <v>611509443.53999996</v>
      </c>
      <c r="R309" s="164">
        <f t="shared" si="54"/>
        <v>464090357.02999997</v>
      </c>
      <c r="S309" s="164">
        <f t="shared" si="54"/>
        <v>464090357.02999997</v>
      </c>
    </row>
    <row r="310" spans="1:19" ht="90" customHeight="1" x14ac:dyDescent="0.25">
      <c r="A310" s="386">
        <v>10625</v>
      </c>
      <c r="B310" s="379" t="s">
        <v>393</v>
      </c>
      <c r="C310" s="386">
        <v>928</v>
      </c>
      <c r="D310" s="368" t="s">
        <v>239</v>
      </c>
      <c r="E310" s="9" t="s">
        <v>19</v>
      </c>
      <c r="F310" s="9" t="s">
        <v>136</v>
      </c>
      <c r="G310" s="9" t="s">
        <v>673</v>
      </c>
      <c r="H310" s="9" t="s">
        <v>139</v>
      </c>
      <c r="I310" s="9" t="s">
        <v>43</v>
      </c>
      <c r="J310" s="9" t="s">
        <v>140</v>
      </c>
      <c r="K310" s="54" t="s">
        <v>677</v>
      </c>
      <c r="L310" s="361"/>
      <c r="M310" s="361" t="s">
        <v>678</v>
      </c>
      <c r="N310" s="390" t="s">
        <v>589</v>
      </c>
      <c r="O310" s="390" t="s">
        <v>589</v>
      </c>
      <c r="P310" s="390">
        <v>188504971</v>
      </c>
      <c r="Q310" s="390">
        <v>110098298</v>
      </c>
      <c r="R310" s="390">
        <v>110098298</v>
      </c>
      <c r="S310" s="390">
        <v>110098298</v>
      </c>
    </row>
    <row r="311" spans="1:19" ht="120" x14ac:dyDescent="0.25">
      <c r="A311" s="387"/>
      <c r="B311" s="380"/>
      <c r="C311" s="387"/>
      <c r="D311" s="384"/>
      <c r="E311" s="338" t="s">
        <v>637</v>
      </c>
      <c r="F311" s="338" t="s">
        <v>638</v>
      </c>
      <c r="G311" s="343">
        <v>45736</v>
      </c>
      <c r="H311" s="9"/>
      <c r="I311" s="9"/>
      <c r="J311" s="9"/>
      <c r="K311" s="117" t="s">
        <v>295</v>
      </c>
      <c r="L311" s="9"/>
      <c r="M311" s="55" t="s">
        <v>296</v>
      </c>
      <c r="N311" s="391"/>
      <c r="O311" s="391"/>
      <c r="P311" s="391"/>
      <c r="Q311" s="391"/>
      <c r="R311" s="391"/>
      <c r="S311" s="391"/>
    </row>
    <row r="312" spans="1:19" ht="135" x14ac:dyDescent="0.25">
      <c r="A312" s="387"/>
      <c r="B312" s="380"/>
      <c r="C312" s="387"/>
      <c r="D312" s="384"/>
      <c r="E312" s="9"/>
      <c r="F312" s="9"/>
      <c r="G312" s="9"/>
      <c r="H312" s="9"/>
      <c r="I312" s="9"/>
      <c r="J312" s="9"/>
      <c r="K312" s="54" t="s">
        <v>380</v>
      </c>
      <c r="L312" s="54"/>
      <c r="M312" s="132" t="s">
        <v>373</v>
      </c>
      <c r="N312" s="391"/>
      <c r="O312" s="391"/>
      <c r="P312" s="391"/>
      <c r="Q312" s="391"/>
      <c r="R312" s="391"/>
      <c r="S312" s="391"/>
    </row>
    <row r="313" spans="1:19" ht="135" x14ac:dyDescent="0.25">
      <c r="A313" s="386">
        <v>10630</v>
      </c>
      <c r="B313" s="379" t="s">
        <v>661</v>
      </c>
      <c r="C313" s="386">
        <v>928</v>
      </c>
      <c r="D313" s="368" t="s">
        <v>257</v>
      </c>
      <c r="E313" s="9" t="s">
        <v>19</v>
      </c>
      <c r="F313" s="9" t="s">
        <v>258</v>
      </c>
      <c r="G313" s="9" t="s">
        <v>673</v>
      </c>
      <c r="H313" s="9" t="s">
        <v>264</v>
      </c>
      <c r="I313" s="9" t="s">
        <v>252</v>
      </c>
      <c r="J313" s="9" t="s">
        <v>265</v>
      </c>
      <c r="K313" s="54" t="s">
        <v>677</v>
      </c>
      <c r="L313" s="361"/>
      <c r="M313" s="361" t="s">
        <v>678</v>
      </c>
      <c r="N313" s="391" t="s">
        <v>589</v>
      </c>
      <c r="O313" s="391" t="s">
        <v>589</v>
      </c>
      <c r="P313" s="390">
        <v>148759842</v>
      </c>
      <c r="Q313" s="390">
        <v>253291797</v>
      </c>
      <c r="R313" s="391">
        <v>110347297</v>
      </c>
      <c r="S313" s="391">
        <v>110347297</v>
      </c>
    </row>
    <row r="314" spans="1:19" ht="210" x14ac:dyDescent="0.25">
      <c r="A314" s="387"/>
      <c r="B314" s="380"/>
      <c r="C314" s="387"/>
      <c r="D314" s="384"/>
      <c r="E314" s="338" t="s">
        <v>637</v>
      </c>
      <c r="F314" s="338" t="s">
        <v>638</v>
      </c>
      <c r="G314" s="343">
        <v>45736</v>
      </c>
      <c r="H314" s="9"/>
      <c r="I314" s="9"/>
      <c r="J314" s="9"/>
      <c r="K314" s="54" t="s">
        <v>422</v>
      </c>
      <c r="L314" s="9"/>
      <c r="M314" s="9" t="s">
        <v>423</v>
      </c>
      <c r="N314" s="391"/>
      <c r="O314" s="391"/>
      <c r="P314" s="391"/>
      <c r="Q314" s="391"/>
      <c r="R314" s="391"/>
      <c r="S314" s="391"/>
    </row>
    <row r="315" spans="1:19" ht="135" x14ac:dyDescent="0.25">
      <c r="A315" s="387"/>
      <c r="B315" s="380"/>
      <c r="C315" s="387"/>
      <c r="D315" s="384"/>
      <c r="E315" s="9" t="s">
        <v>259</v>
      </c>
      <c r="F315" s="9" t="s">
        <v>43</v>
      </c>
      <c r="G315" s="9" t="s">
        <v>260</v>
      </c>
      <c r="H315" s="9"/>
      <c r="I315" s="9"/>
      <c r="J315" s="9"/>
      <c r="K315" s="117" t="s">
        <v>406</v>
      </c>
      <c r="L315" s="9"/>
      <c r="M315" s="9" t="s">
        <v>407</v>
      </c>
      <c r="N315" s="391"/>
      <c r="O315" s="391"/>
      <c r="P315" s="391"/>
      <c r="Q315" s="391"/>
      <c r="R315" s="391"/>
      <c r="S315" s="391"/>
    </row>
    <row r="316" spans="1:19" ht="180" x14ac:dyDescent="0.25">
      <c r="A316" s="387"/>
      <c r="B316" s="380"/>
      <c r="C316" s="387"/>
      <c r="D316" s="384"/>
      <c r="E316" s="9"/>
      <c r="F316" s="9"/>
      <c r="G316" s="9"/>
      <c r="H316" s="9"/>
      <c r="I316" s="9"/>
      <c r="J316" s="9"/>
      <c r="K316" s="54" t="s">
        <v>424</v>
      </c>
      <c r="L316" s="9"/>
      <c r="M316" s="9" t="s">
        <v>423</v>
      </c>
      <c r="N316" s="391"/>
      <c r="O316" s="391"/>
      <c r="P316" s="391"/>
      <c r="Q316" s="391"/>
      <c r="R316" s="391"/>
      <c r="S316" s="391"/>
    </row>
    <row r="317" spans="1:19" ht="90" x14ac:dyDescent="0.25">
      <c r="A317" s="387"/>
      <c r="B317" s="380"/>
      <c r="C317" s="387"/>
      <c r="D317" s="384"/>
      <c r="E317" s="9" t="s">
        <v>261</v>
      </c>
      <c r="F317" s="9" t="s">
        <v>263</v>
      </c>
      <c r="G317" s="9" t="s">
        <v>262</v>
      </c>
      <c r="H317" s="9"/>
      <c r="I317" s="9"/>
      <c r="J317" s="9"/>
      <c r="K317" s="117" t="s">
        <v>517</v>
      </c>
      <c r="L317" s="9"/>
      <c r="M317" s="9" t="s">
        <v>408</v>
      </c>
      <c r="N317" s="391"/>
      <c r="O317" s="391"/>
      <c r="P317" s="391"/>
      <c r="Q317" s="391"/>
      <c r="R317" s="391"/>
      <c r="S317" s="391"/>
    </row>
    <row r="318" spans="1:19" ht="105" x14ac:dyDescent="0.25">
      <c r="A318" s="386">
        <v>10631</v>
      </c>
      <c r="B318" s="379" t="s">
        <v>662</v>
      </c>
      <c r="C318" s="386">
        <v>928</v>
      </c>
      <c r="D318" s="368" t="s">
        <v>257</v>
      </c>
      <c r="E318" s="9" t="s">
        <v>19</v>
      </c>
      <c r="F318" s="9" t="s">
        <v>267</v>
      </c>
      <c r="G318" s="9" t="s">
        <v>673</v>
      </c>
      <c r="H318" s="9" t="s">
        <v>205</v>
      </c>
      <c r="I318" s="9" t="s">
        <v>271</v>
      </c>
      <c r="J318" s="9" t="s">
        <v>206</v>
      </c>
      <c r="K318" s="54" t="s">
        <v>272</v>
      </c>
      <c r="L318" s="9"/>
      <c r="M318" s="9" t="s">
        <v>266</v>
      </c>
      <c r="N318" s="390" t="s">
        <v>589</v>
      </c>
      <c r="O318" s="390" t="s">
        <v>589</v>
      </c>
      <c r="P318" s="390">
        <f>447477055.52-P313</f>
        <v>298717213.51999998</v>
      </c>
      <c r="Q318" s="390">
        <f>501411145.54-Q313</f>
        <v>248119348.54000002</v>
      </c>
      <c r="R318" s="390">
        <f>353992059.03-R313</f>
        <v>243644762.02999997</v>
      </c>
      <c r="S318" s="390">
        <v>243644762.03</v>
      </c>
    </row>
    <row r="319" spans="1:19" ht="150" x14ac:dyDescent="0.25">
      <c r="A319" s="387"/>
      <c r="B319" s="380"/>
      <c r="C319" s="387"/>
      <c r="D319" s="384"/>
      <c r="E319" s="9" t="s">
        <v>268</v>
      </c>
      <c r="F319" s="9" t="s">
        <v>269</v>
      </c>
      <c r="G319" s="9" t="s">
        <v>270</v>
      </c>
      <c r="H319" s="9"/>
      <c r="I319" s="9"/>
      <c r="J319" s="9"/>
      <c r="K319" s="54" t="s">
        <v>273</v>
      </c>
      <c r="L319" s="9"/>
      <c r="M319" s="9" t="s">
        <v>266</v>
      </c>
      <c r="N319" s="391"/>
      <c r="O319" s="391"/>
      <c r="P319" s="391"/>
      <c r="Q319" s="391"/>
      <c r="R319" s="391"/>
      <c r="S319" s="391"/>
    </row>
    <row r="320" spans="1:19" ht="150" x14ac:dyDescent="0.25">
      <c r="A320" s="387"/>
      <c r="B320" s="380"/>
      <c r="C320" s="387"/>
      <c r="D320" s="384"/>
      <c r="E320" s="338" t="s">
        <v>637</v>
      </c>
      <c r="F320" s="338" t="s">
        <v>638</v>
      </c>
      <c r="G320" s="343">
        <v>45736</v>
      </c>
      <c r="H320" s="9"/>
      <c r="I320" s="9"/>
      <c r="J320" s="9"/>
      <c r="K320" s="117" t="s">
        <v>452</v>
      </c>
      <c r="L320" s="23"/>
      <c r="M320" s="23" t="s">
        <v>453</v>
      </c>
      <c r="N320" s="391"/>
      <c r="O320" s="391"/>
      <c r="P320" s="391"/>
      <c r="Q320" s="391"/>
      <c r="R320" s="391"/>
      <c r="S320" s="391"/>
    </row>
    <row r="321" spans="1:19" ht="150" x14ac:dyDescent="0.25">
      <c r="A321" s="388"/>
      <c r="B321" s="389"/>
      <c r="C321" s="388"/>
      <c r="D321" s="385"/>
      <c r="E321" s="9"/>
      <c r="F321" s="9"/>
      <c r="G321" s="9"/>
      <c r="H321" s="9"/>
      <c r="I321" s="9"/>
      <c r="J321" s="9"/>
      <c r="K321" s="54" t="s">
        <v>274</v>
      </c>
      <c r="L321" s="9"/>
      <c r="M321" s="9" t="s">
        <v>266</v>
      </c>
      <c r="N321" s="391"/>
      <c r="O321" s="391"/>
      <c r="P321" s="391"/>
      <c r="Q321" s="391"/>
      <c r="R321" s="391"/>
      <c r="S321" s="391"/>
    </row>
    <row r="322" spans="1:19" ht="119.25" customHeight="1" x14ac:dyDescent="0.25">
      <c r="A322" s="386">
        <v>10641</v>
      </c>
      <c r="B322" s="379" t="s">
        <v>663</v>
      </c>
      <c r="C322" s="386">
        <v>928</v>
      </c>
      <c r="D322" s="368" t="s">
        <v>211</v>
      </c>
      <c r="E322" s="319" t="s">
        <v>19</v>
      </c>
      <c r="F322" s="319" t="s">
        <v>232</v>
      </c>
      <c r="G322" s="319" t="s">
        <v>673</v>
      </c>
      <c r="H322" s="319"/>
      <c r="I322" s="319"/>
      <c r="J322" s="319"/>
      <c r="K322" s="54" t="s">
        <v>677</v>
      </c>
      <c r="L322" s="361"/>
      <c r="M322" s="361" t="s">
        <v>678</v>
      </c>
      <c r="N322" s="390" t="s">
        <v>589</v>
      </c>
      <c r="O322" s="390" t="s">
        <v>589</v>
      </c>
      <c r="P322" s="390">
        <v>1500000</v>
      </c>
      <c r="Q322" s="390">
        <v>0</v>
      </c>
      <c r="R322" s="390">
        <v>0</v>
      </c>
      <c r="S322" s="390">
        <v>0</v>
      </c>
    </row>
    <row r="323" spans="1:19" ht="183" customHeight="1" x14ac:dyDescent="0.25">
      <c r="A323" s="387"/>
      <c r="B323" s="380"/>
      <c r="C323" s="387"/>
      <c r="D323" s="384"/>
      <c r="E323" s="338" t="s">
        <v>637</v>
      </c>
      <c r="F323" s="338" t="s">
        <v>638</v>
      </c>
      <c r="G323" s="343">
        <v>45736</v>
      </c>
      <c r="H323" s="319"/>
      <c r="I323" s="319"/>
      <c r="J323" s="319"/>
      <c r="K323" s="133" t="s">
        <v>371</v>
      </c>
      <c r="L323" s="127"/>
      <c r="M323" s="127" t="s">
        <v>372</v>
      </c>
      <c r="N323" s="391"/>
      <c r="O323" s="391"/>
      <c r="P323" s="391"/>
      <c r="Q323" s="391"/>
      <c r="R323" s="391"/>
      <c r="S323" s="391"/>
    </row>
    <row r="324" spans="1:19" s="19" customFormat="1" ht="114" x14ac:dyDescent="0.2">
      <c r="A324" s="63">
        <v>10700</v>
      </c>
      <c r="B324" s="308" t="s">
        <v>642</v>
      </c>
      <c r="C324" s="15"/>
      <c r="D324" s="22"/>
      <c r="E324" s="15"/>
      <c r="F324" s="15"/>
      <c r="G324" s="15"/>
      <c r="H324" s="15"/>
      <c r="I324" s="15"/>
      <c r="J324" s="15"/>
      <c r="K324" s="178"/>
      <c r="L324" s="15"/>
      <c r="M324" s="15"/>
      <c r="N324" s="156" t="str">
        <f t="shared" ref="N324:O324" si="55">N325</f>
        <v>Х</v>
      </c>
      <c r="O324" s="156" t="str">
        <f t="shared" si="55"/>
        <v>Х</v>
      </c>
      <c r="P324" s="156">
        <f>P325+P327</f>
        <v>57351460</v>
      </c>
      <c r="Q324" s="156">
        <f t="shared" ref="Q324:S324" si="56">Q325+Q327</f>
        <v>57351460</v>
      </c>
      <c r="R324" s="156">
        <f t="shared" si="56"/>
        <v>57351460</v>
      </c>
      <c r="S324" s="156">
        <f t="shared" si="56"/>
        <v>57351460</v>
      </c>
    </row>
    <row r="325" spans="1:19" ht="135" x14ac:dyDescent="0.25">
      <c r="A325" s="386" t="s">
        <v>643</v>
      </c>
      <c r="B325" s="379" t="s">
        <v>436</v>
      </c>
      <c r="C325" s="386">
        <v>928</v>
      </c>
      <c r="D325" s="368" t="s">
        <v>254</v>
      </c>
      <c r="E325" s="9" t="s">
        <v>19</v>
      </c>
      <c r="F325" s="9" t="s">
        <v>32</v>
      </c>
      <c r="G325" s="8" t="s">
        <v>673</v>
      </c>
      <c r="H325" s="9" t="s">
        <v>23</v>
      </c>
      <c r="I325" s="10" t="s">
        <v>24</v>
      </c>
      <c r="J325" s="8" t="s">
        <v>25</v>
      </c>
      <c r="K325" s="54" t="s">
        <v>677</v>
      </c>
      <c r="L325" s="361"/>
      <c r="M325" s="361" t="s">
        <v>678</v>
      </c>
      <c r="N325" s="390" t="s">
        <v>589</v>
      </c>
      <c r="O325" s="390" t="s">
        <v>589</v>
      </c>
      <c r="P325" s="390">
        <f>12300517+120000</f>
        <v>12420517</v>
      </c>
      <c r="Q325" s="390">
        <f>12300517+120000</f>
        <v>12420517</v>
      </c>
      <c r="R325" s="390">
        <f>12300517+120000</f>
        <v>12420517</v>
      </c>
      <c r="S325" s="390">
        <f>12300517+120000</f>
        <v>12420517</v>
      </c>
    </row>
    <row r="326" spans="1:19" ht="285" x14ac:dyDescent="0.25">
      <c r="A326" s="388"/>
      <c r="B326" s="389"/>
      <c r="C326" s="388"/>
      <c r="D326" s="385"/>
      <c r="E326" s="8" t="s">
        <v>21</v>
      </c>
      <c r="F326" s="6" t="s">
        <v>24</v>
      </c>
      <c r="G326" s="8" t="s">
        <v>22</v>
      </c>
      <c r="H326" s="9" t="s">
        <v>26</v>
      </c>
      <c r="I326" s="10" t="s">
        <v>24</v>
      </c>
      <c r="J326" s="9" t="s">
        <v>27</v>
      </c>
      <c r="K326" s="54" t="s">
        <v>255</v>
      </c>
      <c r="L326" s="10"/>
      <c r="M326" s="9" t="s">
        <v>238</v>
      </c>
      <c r="N326" s="392"/>
      <c r="O326" s="392"/>
      <c r="P326" s="392"/>
      <c r="Q326" s="392"/>
      <c r="R326" s="392"/>
      <c r="S326" s="392"/>
    </row>
    <row r="327" spans="1:19" ht="135" x14ac:dyDescent="0.25">
      <c r="A327" s="386">
        <v>10708</v>
      </c>
      <c r="B327" s="379" t="s">
        <v>304</v>
      </c>
      <c r="C327" s="386">
        <v>928</v>
      </c>
      <c r="D327" s="368" t="s">
        <v>254</v>
      </c>
      <c r="E327" s="379" t="s">
        <v>19</v>
      </c>
      <c r="F327" s="379" t="s">
        <v>34</v>
      </c>
      <c r="G327" s="379" t="s">
        <v>673</v>
      </c>
      <c r="H327" s="445"/>
      <c r="I327" s="386"/>
      <c r="J327" s="386"/>
      <c r="K327" s="54" t="s">
        <v>677</v>
      </c>
      <c r="L327" s="361"/>
      <c r="M327" s="361" t="s">
        <v>678</v>
      </c>
      <c r="N327" s="390" t="s">
        <v>589</v>
      </c>
      <c r="O327" s="390" t="s">
        <v>589</v>
      </c>
      <c r="P327" s="390">
        <v>44930943</v>
      </c>
      <c r="Q327" s="390">
        <v>44930943</v>
      </c>
      <c r="R327" s="390">
        <v>44930943</v>
      </c>
      <c r="S327" s="390">
        <v>44930943</v>
      </c>
    </row>
    <row r="328" spans="1:19" ht="75.75" customHeight="1" x14ac:dyDescent="0.25">
      <c r="A328" s="388"/>
      <c r="B328" s="389"/>
      <c r="C328" s="388"/>
      <c r="D328" s="385"/>
      <c r="E328" s="389"/>
      <c r="F328" s="389"/>
      <c r="G328" s="389"/>
      <c r="H328" s="446"/>
      <c r="I328" s="388"/>
      <c r="J328" s="388"/>
      <c r="K328" s="54" t="s">
        <v>297</v>
      </c>
      <c r="L328" s="4"/>
      <c r="M328" s="319" t="s">
        <v>298</v>
      </c>
      <c r="N328" s="392"/>
      <c r="O328" s="392"/>
      <c r="P328" s="392"/>
      <c r="Q328" s="392"/>
      <c r="R328" s="392"/>
      <c r="S328" s="392"/>
    </row>
    <row r="329" spans="1:19" s="19" customFormat="1" ht="42.75" x14ac:dyDescent="0.2">
      <c r="A329" s="29"/>
      <c r="B329" s="28" t="s">
        <v>595</v>
      </c>
      <c r="C329" s="29">
        <v>929</v>
      </c>
      <c r="D329" s="30"/>
      <c r="E329" s="28"/>
      <c r="F329" s="28"/>
      <c r="G329" s="28"/>
      <c r="H329" s="28"/>
      <c r="I329" s="28"/>
      <c r="J329" s="28"/>
      <c r="K329" s="179"/>
      <c r="L329" s="28"/>
      <c r="M329" s="28"/>
      <c r="N329" s="162" t="s">
        <v>589</v>
      </c>
      <c r="O329" s="162" t="s">
        <v>589</v>
      </c>
      <c r="P329" s="162">
        <f t="shared" ref="P329:S329" si="57">P330+P339</f>
        <v>25340597</v>
      </c>
      <c r="Q329" s="162">
        <f t="shared" si="57"/>
        <v>25340597</v>
      </c>
      <c r="R329" s="162">
        <f t="shared" si="57"/>
        <v>25340597</v>
      </c>
      <c r="S329" s="162">
        <f t="shared" si="57"/>
        <v>25340597</v>
      </c>
    </row>
    <row r="330" spans="1:19" s="19" customFormat="1" ht="57" x14ac:dyDescent="0.2">
      <c r="A330" s="79">
        <v>10600</v>
      </c>
      <c r="B330" s="83" t="s">
        <v>679</v>
      </c>
      <c r="C330" s="31"/>
      <c r="D330" s="32"/>
      <c r="E330" s="31"/>
      <c r="F330" s="31"/>
      <c r="G330" s="31"/>
      <c r="H330" s="31"/>
      <c r="I330" s="31"/>
      <c r="J330" s="31"/>
      <c r="K330" s="183"/>
      <c r="L330" s="31"/>
      <c r="M330" s="31"/>
      <c r="N330" s="166" t="s">
        <v>589</v>
      </c>
      <c r="O330" s="166" t="s">
        <v>589</v>
      </c>
      <c r="P330" s="166">
        <f t="shared" ref="P330:S330" si="58">P335+P337+P331</f>
        <v>1560000</v>
      </c>
      <c r="Q330" s="166">
        <f t="shared" si="58"/>
        <v>1560000</v>
      </c>
      <c r="R330" s="166">
        <f t="shared" si="58"/>
        <v>1560000</v>
      </c>
      <c r="S330" s="166">
        <f t="shared" si="58"/>
        <v>1560000</v>
      </c>
    </row>
    <row r="331" spans="1:19" ht="225" x14ac:dyDescent="0.25">
      <c r="A331" s="386">
        <v>10604</v>
      </c>
      <c r="B331" s="379" t="s">
        <v>649</v>
      </c>
      <c r="C331" s="418">
        <v>929</v>
      </c>
      <c r="D331" s="440" t="s">
        <v>33</v>
      </c>
      <c r="E331" s="9" t="s">
        <v>19</v>
      </c>
      <c r="F331" s="9" t="s">
        <v>81</v>
      </c>
      <c r="G331" s="9" t="s">
        <v>673</v>
      </c>
      <c r="H331" s="9" t="s">
        <v>88</v>
      </c>
      <c r="I331" s="9" t="s">
        <v>43</v>
      </c>
      <c r="J331" s="9" t="s">
        <v>25</v>
      </c>
      <c r="K331" s="54" t="s">
        <v>335</v>
      </c>
      <c r="L331" s="9"/>
      <c r="M331" s="9" t="s">
        <v>93</v>
      </c>
      <c r="N331" s="410" t="s">
        <v>589</v>
      </c>
      <c r="O331" s="410" t="s">
        <v>589</v>
      </c>
      <c r="P331" s="390">
        <v>100000</v>
      </c>
      <c r="Q331" s="390">
        <v>100000</v>
      </c>
      <c r="R331" s="410">
        <v>100000</v>
      </c>
      <c r="S331" s="410">
        <v>100000</v>
      </c>
    </row>
    <row r="332" spans="1:19" ht="90" x14ac:dyDescent="0.25">
      <c r="A332" s="387"/>
      <c r="B332" s="380"/>
      <c r="C332" s="419"/>
      <c r="D332" s="441"/>
      <c r="E332" s="9" t="s">
        <v>79</v>
      </c>
      <c r="F332" s="9" t="s">
        <v>80</v>
      </c>
      <c r="G332" s="9" t="s">
        <v>82</v>
      </c>
      <c r="H332" s="9" t="s">
        <v>89</v>
      </c>
      <c r="I332" s="9" t="s">
        <v>43</v>
      </c>
      <c r="J332" s="9" t="s">
        <v>90</v>
      </c>
      <c r="K332" s="54" t="s">
        <v>425</v>
      </c>
      <c r="L332" s="9"/>
      <c r="M332" s="9" t="s">
        <v>426</v>
      </c>
      <c r="N332" s="411"/>
      <c r="O332" s="411"/>
      <c r="P332" s="391"/>
      <c r="Q332" s="391"/>
      <c r="R332" s="411"/>
      <c r="S332" s="411"/>
    </row>
    <row r="333" spans="1:19" ht="105" x14ac:dyDescent="0.25">
      <c r="A333" s="387"/>
      <c r="B333" s="380"/>
      <c r="C333" s="419"/>
      <c r="D333" s="441"/>
      <c r="E333" s="338" t="s">
        <v>637</v>
      </c>
      <c r="F333" s="338" t="s">
        <v>638</v>
      </c>
      <c r="G333" s="343">
        <v>45736</v>
      </c>
      <c r="H333" s="338"/>
      <c r="I333" s="338"/>
      <c r="J333" s="338"/>
      <c r="K333" s="54"/>
      <c r="L333" s="338"/>
      <c r="M333" s="338"/>
      <c r="N333" s="411"/>
      <c r="O333" s="411"/>
      <c r="P333" s="391"/>
      <c r="Q333" s="391"/>
      <c r="R333" s="411"/>
      <c r="S333" s="411"/>
    </row>
    <row r="334" spans="1:19" ht="180" x14ac:dyDescent="0.25">
      <c r="A334" s="387"/>
      <c r="B334" s="380"/>
      <c r="C334" s="420"/>
      <c r="D334" s="442"/>
      <c r="E334" s="9" t="s">
        <v>83</v>
      </c>
      <c r="F334" s="9" t="s">
        <v>84</v>
      </c>
      <c r="G334" s="9" t="s">
        <v>85</v>
      </c>
      <c r="H334" s="9" t="s">
        <v>91</v>
      </c>
      <c r="I334" s="9" t="s">
        <v>43</v>
      </c>
      <c r="J334" s="9" t="s">
        <v>92</v>
      </c>
      <c r="K334" s="54" t="s">
        <v>96</v>
      </c>
      <c r="L334" s="9"/>
      <c r="M334" s="9" t="s">
        <v>97</v>
      </c>
      <c r="N334" s="412"/>
      <c r="O334" s="412"/>
      <c r="P334" s="392"/>
      <c r="Q334" s="392"/>
      <c r="R334" s="412"/>
      <c r="S334" s="412"/>
    </row>
    <row r="335" spans="1:19" ht="361.5" customHeight="1" x14ac:dyDescent="0.25">
      <c r="A335" s="386">
        <v>10644</v>
      </c>
      <c r="B335" s="379" t="s">
        <v>664</v>
      </c>
      <c r="C335" s="386">
        <v>929</v>
      </c>
      <c r="D335" s="368" t="s">
        <v>101</v>
      </c>
      <c r="E335" s="8" t="s">
        <v>19</v>
      </c>
      <c r="F335" s="8" t="s">
        <v>102</v>
      </c>
      <c r="G335" s="8" t="s">
        <v>673</v>
      </c>
      <c r="H335" s="9" t="s">
        <v>103</v>
      </c>
      <c r="I335" s="9" t="s">
        <v>104</v>
      </c>
      <c r="J335" s="9" t="s">
        <v>105</v>
      </c>
      <c r="K335" s="54" t="s">
        <v>677</v>
      </c>
      <c r="L335" s="361"/>
      <c r="M335" s="361" t="s">
        <v>678</v>
      </c>
      <c r="N335" s="390" t="s">
        <v>589</v>
      </c>
      <c r="O335" s="390" t="s">
        <v>589</v>
      </c>
      <c r="P335" s="390">
        <v>1160000</v>
      </c>
      <c r="Q335" s="390">
        <v>1160000</v>
      </c>
      <c r="R335" s="390">
        <v>1160000</v>
      </c>
      <c r="S335" s="390">
        <v>1160000</v>
      </c>
    </row>
    <row r="336" spans="1:19" ht="409.5" customHeight="1" x14ac:dyDescent="0.25">
      <c r="A336" s="388"/>
      <c r="B336" s="389"/>
      <c r="C336" s="388"/>
      <c r="D336" s="385"/>
      <c r="E336" s="338" t="s">
        <v>637</v>
      </c>
      <c r="F336" s="338" t="s">
        <v>638</v>
      </c>
      <c r="G336" s="343">
        <v>45736</v>
      </c>
      <c r="H336" s="9"/>
      <c r="I336" s="9"/>
      <c r="J336" s="9"/>
      <c r="K336" s="54" t="s">
        <v>106</v>
      </c>
      <c r="L336" s="9"/>
      <c r="M336" s="9" t="s">
        <v>107</v>
      </c>
      <c r="N336" s="392"/>
      <c r="O336" s="392"/>
      <c r="P336" s="392"/>
      <c r="Q336" s="392"/>
      <c r="R336" s="392"/>
      <c r="S336" s="392"/>
    </row>
    <row r="337" spans="1:19" ht="90" x14ac:dyDescent="0.25">
      <c r="A337" s="386">
        <v>10645</v>
      </c>
      <c r="B337" s="379" t="s">
        <v>665</v>
      </c>
      <c r="C337" s="386">
        <v>929</v>
      </c>
      <c r="D337" s="368" t="s">
        <v>33</v>
      </c>
      <c r="E337" s="9" t="s">
        <v>19</v>
      </c>
      <c r="F337" s="9" t="s">
        <v>42</v>
      </c>
      <c r="G337" s="9" t="s">
        <v>78</v>
      </c>
      <c r="H337" s="386"/>
      <c r="I337" s="386"/>
      <c r="J337" s="386"/>
      <c r="K337" s="184" t="s">
        <v>278</v>
      </c>
      <c r="L337" s="9"/>
      <c r="M337" s="9" t="s">
        <v>279</v>
      </c>
      <c r="N337" s="390" t="s">
        <v>589</v>
      </c>
      <c r="O337" s="390" t="s">
        <v>589</v>
      </c>
      <c r="P337" s="390">
        <v>300000</v>
      </c>
      <c r="Q337" s="390">
        <v>300000</v>
      </c>
      <c r="R337" s="390">
        <v>300000</v>
      </c>
      <c r="S337" s="390">
        <v>300000</v>
      </c>
    </row>
    <row r="338" spans="1:19" ht="45" x14ac:dyDescent="0.25">
      <c r="A338" s="388"/>
      <c r="B338" s="389"/>
      <c r="C338" s="388"/>
      <c r="D338" s="385"/>
      <c r="E338" s="9" t="s">
        <v>275</v>
      </c>
      <c r="F338" s="9" t="s">
        <v>276</v>
      </c>
      <c r="G338" s="9" t="s">
        <v>277</v>
      </c>
      <c r="H338" s="388"/>
      <c r="I338" s="388"/>
      <c r="J338" s="388"/>
      <c r="K338" s="185"/>
      <c r="L338" s="9"/>
      <c r="M338" s="9"/>
      <c r="N338" s="392"/>
      <c r="O338" s="392"/>
      <c r="P338" s="392"/>
      <c r="Q338" s="392"/>
      <c r="R338" s="392"/>
      <c r="S338" s="392"/>
    </row>
    <row r="339" spans="1:19" s="19" customFormat="1" ht="114" x14ac:dyDescent="0.2">
      <c r="A339" s="63">
        <v>10700</v>
      </c>
      <c r="B339" s="308" t="s">
        <v>642</v>
      </c>
      <c r="C339" s="31"/>
      <c r="D339" s="32"/>
      <c r="E339" s="31"/>
      <c r="F339" s="31"/>
      <c r="G339" s="31"/>
      <c r="H339" s="31"/>
      <c r="I339" s="31"/>
      <c r="J339" s="31"/>
      <c r="K339" s="183"/>
      <c r="L339" s="31"/>
      <c r="M339" s="31"/>
      <c r="N339" s="166" t="str">
        <f t="shared" ref="N339:S339" si="59">N340</f>
        <v>Х</v>
      </c>
      <c r="O339" s="166" t="str">
        <f t="shared" si="59"/>
        <v>Х</v>
      </c>
      <c r="P339" s="166">
        <f t="shared" si="59"/>
        <v>23780597</v>
      </c>
      <c r="Q339" s="166">
        <f t="shared" si="59"/>
        <v>23780597</v>
      </c>
      <c r="R339" s="166">
        <f t="shared" si="59"/>
        <v>23780597</v>
      </c>
      <c r="S339" s="166">
        <f t="shared" si="59"/>
        <v>23780597</v>
      </c>
    </row>
    <row r="340" spans="1:19" ht="135" x14ac:dyDescent="0.25">
      <c r="A340" s="386" t="s">
        <v>643</v>
      </c>
      <c r="B340" s="379" t="s">
        <v>445</v>
      </c>
      <c r="C340" s="386">
        <v>929</v>
      </c>
      <c r="D340" s="17" t="s">
        <v>33</v>
      </c>
      <c r="E340" s="9" t="s">
        <v>19</v>
      </c>
      <c r="F340" s="9" t="s">
        <v>32</v>
      </c>
      <c r="G340" s="8" t="s">
        <v>673</v>
      </c>
      <c r="H340" s="9" t="s">
        <v>23</v>
      </c>
      <c r="I340" s="10" t="s">
        <v>24</v>
      </c>
      <c r="J340" s="8" t="s">
        <v>25</v>
      </c>
      <c r="K340" s="54" t="s">
        <v>677</v>
      </c>
      <c r="L340" s="361"/>
      <c r="M340" s="361" t="s">
        <v>678</v>
      </c>
      <c r="N340" s="390" t="s">
        <v>589</v>
      </c>
      <c r="O340" s="390" t="s">
        <v>589</v>
      </c>
      <c r="P340" s="390">
        <v>23780597</v>
      </c>
      <c r="Q340" s="390">
        <v>23780597</v>
      </c>
      <c r="R340" s="390">
        <v>23780597</v>
      </c>
      <c r="S340" s="390">
        <v>23780597</v>
      </c>
    </row>
    <row r="341" spans="1:19" ht="105" x14ac:dyDescent="0.25">
      <c r="A341" s="387"/>
      <c r="B341" s="380"/>
      <c r="C341" s="387"/>
      <c r="D341" s="339"/>
      <c r="E341" s="338" t="s">
        <v>637</v>
      </c>
      <c r="F341" s="338" t="s">
        <v>638</v>
      </c>
      <c r="G341" s="343">
        <v>45736</v>
      </c>
      <c r="H341" s="329"/>
      <c r="I341" s="10"/>
      <c r="J341" s="8"/>
      <c r="K341" s="54"/>
      <c r="L341" s="338"/>
      <c r="M341" s="338"/>
      <c r="N341" s="391"/>
      <c r="O341" s="391"/>
      <c r="P341" s="391"/>
      <c r="Q341" s="391"/>
      <c r="R341" s="391"/>
      <c r="S341" s="391"/>
    </row>
    <row r="342" spans="1:19" ht="235.5" customHeight="1" x14ac:dyDescent="0.25">
      <c r="A342" s="388"/>
      <c r="B342" s="389"/>
      <c r="C342" s="388"/>
      <c r="D342" s="17"/>
      <c r="E342" s="8" t="s">
        <v>21</v>
      </c>
      <c r="F342" s="6" t="s">
        <v>24</v>
      </c>
      <c r="G342" s="8" t="s">
        <v>22</v>
      </c>
      <c r="H342" s="218" t="s">
        <v>26</v>
      </c>
      <c r="I342" s="10" t="s">
        <v>24</v>
      </c>
      <c r="J342" s="9" t="s">
        <v>27</v>
      </c>
      <c r="K342" s="54" t="s">
        <v>427</v>
      </c>
      <c r="L342" s="9"/>
      <c r="M342" s="9" t="s">
        <v>426</v>
      </c>
      <c r="N342" s="392"/>
      <c r="O342" s="392"/>
      <c r="P342" s="392"/>
      <c r="Q342" s="392"/>
      <c r="R342" s="392"/>
      <c r="S342" s="392"/>
    </row>
    <row r="343" spans="1:19" s="19" customFormat="1" ht="14.25" x14ac:dyDescent="0.2">
      <c r="A343" s="29"/>
      <c r="B343" s="28" t="s">
        <v>596</v>
      </c>
      <c r="C343" s="29">
        <v>930</v>
      </c>
      <c r="D343" s="30"/>
      <c r="E343" s="28"/>
      <c r="F343" s="28"/>
      <c r="G343" s="28"/>
      <c r="H343" s="28"/>
      <c r="I343" s="28"/>
      <c r="J343" s="28"/>
      <c r="K343" s="179"/>
      <c r="L343" s="28"/>
      <c r="M343" s="28"/>
      <c r="N343" s="162" t="str">
        <f>N344</f>
        <v>Х</v>
      </c>
      <c r="O343" s="162" t="str">
        <f t="shared" ref="O343:S344" si="60">O344</f>
        <v>Х</v>
      </c>
      <c r="P343" s="162">
        <f t="shared" si="60"/>
        <v>10195250</v>
      </c>
      <c r="Q343" s="162">
        <f t="shared" si="60"/>
        <v>10195250</v>
      </c>
      <c r="R343" s="162">
        <f t="shared" si="60"/>
        <v>10195250</v>
      </c>
      <c r="S343" s="162">
        <f t="shared" si="60"/>
        <v>10195250</v>
      </c>
    </row>
    <row r="344" spans="1:19" s="19" customFormat="1" ht="114" x14ac:dyDescent="0.2">
      <c r="A344" s="63">
        <v>10700</v>
      </c>
      <c r="B344" s="308" t="s">
        <v>642</v>
      </c>
      <c r="C344" s="15"/>
      <c r="D344" s="22"/>
      <c r="E344" s="15"/>
      <c r="F344" s="15"/>
      <c r="G344" s="15"/>
      <c r="H344" s="15"/>
      <c r="I344" s="15"/>
      <c r="J344" s="15"/>
      <c r="K344" s="178"/>
      <c r="L344" s="15"/>
      <c r="M344" s="15"/>
      <c r="N344" s="156" t="str">
        <f>N345</f>
        <v>Х</v>
      </c>
      <c r="O344" s="156" t="str">
        <f t="shared" si="60"/>
        <v>Х</v>
      </c>
      <c r="P344" s="156">
        <f t="shared" si="60"/>
        <v>10195250</v>
      </c>
      <c r="Q344" s="156">
        <f t="shared" si="60"/>
        <v>10195250</v>
      </c>
      <c r="R344" s="156">
        <f t="shared" si="60"/>
        <v>10195250</v>
      </c>
      <c r="S344" s="156">
        <f t="shared" si="60"/>
        <v>10195250</v>
      </c>
    </row>
    <row r="345" spans="1:19" ht="135" x14ac:dyDescent="0.25">
      <c r="A345" s="386" t="s">
        <v>643</v>
      </c>
      <c r="B345" s="379" t="s">
        <v>447</v>
      </c>
      <c r="C345" s="386">
        <v>930</v>
      </c>
      <c r="D345" s="368" t="s">
        <v>281</v>
      </c>
      <c r="E345" s="9" t="s">
        <v>19</v>
      </c>
      <c r="F345" s="9" t="s">
        <v>32</v>
      </c>
      <c r="G345" s="8" t="s">
        <v>673</v>
      </c>
      <c r="H345" s="9" t="s">
        <v>23</v>
      </c>
      <c r="I345" s="10" t="s">
        <v>24</v>
      </c>
      <c r="J345" s="8" t="s">
        <v>25</v>
      </c>
      <c r="K345" s="54" t="s">
        <v>677</v>
      </c>
      <c r="L345" s="361"/>
      <c r="M345" s="361" t="s">
        <v>678</v>
      </c>
      <c r="N345" s="390" t="s">
        <v>589</v>
      </c>
      <c r="O345" s="390" t="s">
        <v>589</v>
      </c>
      <c r="P345" s="390">
        <v>10195250</v>
      </c>
      <c r="Q345" s="390">
        <v>10195250</v>
      </c>
      <c r="R345" s="390">
        <v>10195250</v>
      </c>
      <c r="S345" s="390">
        <v>10195250</v>
      </c>
    </row>
    <row r="346" spans="1:19" ht="105" x14ac:dyDescent="0.25">
      <c r="A346" s="387"/>
      <c r="B346" s="380"/>
      <c r="C346" s="387"/>
      <c r="D346" s="384"/>
      <c r="E346" s="338" t="s">
        <v>637</v>
      </c>
      <c r="F346" s="338" t="s">
        <v>638</v>
      </c>
      <c r="G346" s="343">
        <v>45736</v>
      </c>
      <c r="H346" s="338"/>
      <c r="I346" s="10"/>
      <c r="J346" s="8"/>
      <c r="K346" s="54"/>
      <c r="L346" s="338"/>
      <c r="M346" s="338"/>
      <c r="N346" s="391"/>
      <c r="O346" s="391"/>
      <c r="P346" s="391"/>
      <c r="Q346" s="391"/>
      <c r="R346" s="391"/>
      <c r="S346" s="391"/>
    </row>
    <row r="347" spans="1:19" ht="231.75" customHeight="1" x14ac:dyDescent="0.25">
      <c r="A347" s="388"/>
      <c r="B347" s="389"/>
      <c r="C347" s="388"/>
      <c r="D347" s="385"/>
      <c r="E347" s="8" t="s">
        <v>21</v>
      </c>
      <c r="F347" s="6" t="s">
        <v>24</v>
      </c>
      <c r="G347" s="8" t="s">
        <v>22</v>
      </c>
      <c r="H347" s="9" t="s">
        <v>26</v>
      </c>
      <c r="I347" s="10" t="s">
        <v>24</v>
      </c>
      <c r="J347" s="9" t="s">
        <v>27</v>
      </c>
      <c r="K347" s="117" t="s">
        <v>533</v>
      </c>
      <c r="L347" s="9"/>
      <c r="M347" s="9" t="s">
        <v>534</v>
      </c>
      <c r="N347" s="392"/>
      <c r="O347" s="392"/>
      <c r="P347" s="392"/>
      <c r="Q347" s="392"/>
      <c r="R347" s="392"/>
      <c r="S347" s="392"/>
    </row>
    <row r="348" spans="1:19" s="19" customFormat="1" ht="28.5" x14ac:dyDescent="0.2">
      <c r="A348" s="29"/>
      <c r="B348" s="28" t="s">
        <v>597</v>
      </c>
      <c r="C348" s="29">
        <v>931</v>
      </c>
      <c r="D348" s="30"/>
      <c r="E348" s="28"/>
      <c r="F348" s="28"/>
      <c r="G348" s="28"/>
      <c r="H348" s="28"/>
      <c r="I348" s="28"/>
      <c r="J348" s="28"/>
      <c r="K348" s="179"/>
      <c r="L348" s="28"/>
      <c r="M348" s="28"/>
      <c r="N348" s="162" t="str">
        <f>N349</f>
        <v>Х</v>
      </c>
      <c r="O348" s="162" t="str">
        <f t="shared" ref="O348:S349" si="61">O349</f>
        <v>Х</v>
      </c>
      <c r="P348" s="162">
        <f t="shared" si="61"/>
        <v>5574869</v>
      </c>
      <c r="Q348" s="162">
        <f t="shared" si="61"/>
        <v>5574869</v>
      </c>
      <c r="R348" s="162">
        <f t="shared" si="61"/>
        <v>5574869</v>
      </c>
      <c r="S348" s="162">
        <f t="shared" si="61"/>
        <v>5574869</v>
      </c>
    </row>
    <row r="349" spans="1:19" s="19" customFormat="1" ht="114" x14ac:dyDescent="0.2">
      <c r="A349" s="63">
        <v>10700</v>
      </c>
      <c r="B349" s="308" t="s">
        <v>642</v>
      </c>
      <c r="C349" s="15"/>
      <c r="D349" s="22"/>
      <c r="E349" s="15"/>
      <c r="F349" s="15"/>
      <c r="G349" s="15"/>
      <c r="H349" s="15"/>
      <c r="I349" s="15"/>
      <c r="J349" s="15"/>
      <c r="K349" s="178"/>
      <c r="L349" s="15"/>
      <c r="M349" s="15"/>
      <c r="N349" s="156" t="str">
        <f>N350</f>
        <v>Х</v>
      </c>
      <c r="O349" s="156" t="str">
        <f t="shared" si="61"/>
        <v>Х</v>
      </c>
      <c r="P349" s="156">
        <f t="shared" si="61"/>
        <v>5574869</v>
      </c>
      <c r="Q349" s="156">
        <f t="shared" si="61"/>
        <v>5574869</v>
      </c>
      <c r="R349" s="156">
        <f t="shared" si="61"/>
        <v>5574869</v>
      </c>
      <c r="S349" s="156">
        <f t="shared" si="61"/>
        <v>5574869</v>
      </c>
    </row>
    <row r="350" spans="1:19" ht="135" x14ac:dyDescent="0.25">
      <c r="A350" s="386" t="s">
        <v>643</v>
      </c>
      <c r="B350" s="379" t="s">
        <v>446</v>
      </c>
      <c r="C350" s="386">
        <v>931</v>
      </c>
      <c r="D350" s="368" t="s">
        <v>282</v>
      </c>
      <c r="E350" s="9" t="s">
        <v>19</v>
      </c>
      <c r="F350" s="9" t="s">
        <v>32</v>
      </c>
      <c r="G350" s="8" t="s">
        <v>673</v>
      </c>
      <c r="H350" s="9" t="s">
        <v>23</v>
      </c>
      <c r="I350" s="10" t="s">
        <v>24</v>
      </c>
      <c r="J350" s="8" t="s">
        <v>25</v>
      </c>
      <c r="K350" s="54" t="s">
        <v>677</v>
      </c>
      <c r="L350" s="361"/>
      <c r="M350" s="361" t="s">
        <v>678</v>
      </c>
      <c r="N350" s="390" t="s">
        <v>589</v>
      </c>
      <c r="O350" s="390" t="s">
        <v>589</v>
      </c>
      <c r="P350" s="390">
        <v>5574869</v>
      </c>
      <c r="Q350" s="390">
        <v>5574869</v>
      </c>
      <c r="R350" s="390">
        <v>5574869</v>
      </c>
      <c r="S350" s="390">
        <v>5574869</v>
      </c>
    </row>
    <row r="351" spans="1:19" ht="105" x14ac:dyDescent="0.25">
      <c r="A351" s="387"/>
      <c r="B351" s="380"/>
      <c r="C351" s="387"/>
      <c r="D351" s="384"/>
      <c r="E351" s="338" t="s">
        <v>637</v>
      </c>
      <c r="F351" s="338" t="s">
        <v>638</v>
      </c>
      <c r="G351" s="343">
        <v>45736</v>
      </c>
      <c r="H351" s="338"/>
      <c r="I351" s="10"/>
      <c r="J351" s="8"/>
      <c r="K351" s="54"/>
      <c r="L351" s="338"/>
      <c r="M351" s="338"/>
      <c r="N351" s="391"/>
      <c r="O351" s="391"/>
      <c r="P351" s="391"/>
      <c r="Q351" s="391"/>
      <c r="R351" s="391"/>
      <c r="S351" s="391"/>
    </row>
    <row r="352" spans="1:19" ht="285" x14ac:dyDescent="0.25">
      <c r="A352" s="388"/>
      <c r="B352" s="389"/>
      <c r="C352" s="388"/>
      <c r="D352" s="385"/>
      <c r="E352" s="8" t="s">
        <v>21</v>
      </c>
      <c r="F352" s="6" t="s">
        <v>24</v>
      </c>
      <c r="G352" s="8" t="s">
        <v>22</v>
      </c>
      <c r="H352" s="9" t="s">
        <v>26</v>
      </c>
      <c r="I352" s="10" t="s">
        <v>24</v>
      </c>
      <c r="J352" s="9" t="s">
        <v>27</v>
      </c>
      <c r="K352" s="54" t="s">
        <v>674</v>
      </c>
      <c r="L352" s="9"/>
      <c r="M352" s="9" t="s">
        <v>675</v>
      </c>
      <c r="N352" s="392"/>
      <c r="O352" s="392"/>
      <c r="P352" s="392"/>
      <c r="Q352" s="392"/>
      <c r="R352" s="392"/>
      <c r="S352" s="392"/>
    </row>
    <row r="353" spans="1:19" s="19" customFormat="1" ht="28.5" x14ac:dyDescent="0.2">
      <c r="A353" s="29"/>
      <c r="B353" s="28" t="s">
        <v>598</v>
      </c>
      <c r="C353" s="29">
        <v>932</v>
      </c>
      <c r="D353" s="30"/>
      <c r="E353" s="28"/>
      <c r="F353" s="28"/>
      <c r="G353" s="28"/>
      <c r="H353" s="28"/>
      <c r="I353" s="28"/>
      <c r="J353" s="28"/>
      <c r="K353" s="179"/>
      <c r="L353" s="28"/>
      <c r="M353" s="28"/>
      <c r="N353" s="162" t="s">
        <v>589</v>
      </c>
      <c r="O353" s="162" t="s">
        <v>589</v>
      </c>
      <c r="P353" s="162">
        <f>P354+P363</f>
        <v>51546242</v>
      </c>
      <c r="Q353" s="162">
        <f t="shared" ref="Q353:S353" si="62">Q354+Q363</f>
        <v>51546242</v>
      </c>
      <c r="R353" s="162">
        <f t="shared" si="62"/>
        <v>51546242</v>
      </c>
      <c r="S353" s="162">
        <f t="shared" si="62"/>
        <v>51546242</v>
      </c>
    </row>
    <row r="354" spans="1:19" s="19" customFormat="1" ht="57" x14ac:dyDescent="0.2">
      <c r="A354" s="79">
        <v>10600</v>
      </c>
      <c r="B354" s="83" t="s">
        <v>679</v>
      </c>
      <c r="C354" s="31"/>
      <c r="D354" s="32"/>
      <c r="E354" s="31"/>
      <c r="F354" s="31"/>
      <c r="G354" s="31"/>
      <c r="H354" s="31"/>
      <c r="I354" s="31"/>
      <c r="J354" s="31"/>
      <c r="K354" s="183"/>
      <c r="L354" s="31"/>
      <c r="M354" s="31"/>
      <c r="N354" s="166" t="s">
        <v>589</v>
      </c>
      <c r="O354" s="166" t="s">
        <v>589</v>
      </c>
      <c r="P354" s="166">
        <f>P355+P358+P362</f>
        <v>46626572</v>
      </c>
      <c r="Q354" s="166">
        <f t="shared" ref="Q354:S354" si="63">Q355+Q358+Q362</f>
        <v>46626572</v>
      </c>
      <c r="R354" s="166">
        <f t="shared" si="63"/>
        <v>46626572</v>
      </c>
      <c r="S354" s="166">
        <f t="shared" si="63"/>
        <v>46626572</v>
      </c>
    </row>
    <row r="355" spans="1:19" s="302" customFormat="1" ht="135" x14ac:dyDescent="0.25">
      <c r="A355" s="418">
        <v>10654</v>
      </c>
      <c r="B355" s="436" t="s">
        <v>392</v>
      </c>
      <c r="C355" s="418">
        <v>932</v>
      </c>
      <c r="D355" s="440" t="s">
        <v>33</v>
      </c>
      <c r="E355" s="39" t="s">
        <v>19</v>
      </c>
      <c r="F355" s="39" t="s">
        <v>42</v>
      </c>
      <c r="G355" s="39" t="s">
        <v>673</v>
      </c>
      <c r="H355" s="23"/>
      <c r="I355" s="23"/>
      <c r="J355" s="23"/>
      <c r="K355" s="117" t="s">
        <v>514</v>
      </c>
      <c r="L355" s="23"/>
      <c r="M355" s="23" t="s">
        <v>324</v>
      </c>
      <c r="N355" s="410">
        <v>0</v>
      </c>
      <c r="O355" s="410">
        <v>0</v>
      </c>
      <c r="P355" s="410">
        <v>50000</v>
      </c>
      <c r="Q355" s="410">
        <v>50000</v>
      </c>
      <c r="R355" s="410">
        <v>50000</v>
      </c>
      <c r="S355" s="410">
        <v>50000</v>
      </c>
    </row>
    <row r="356" spans="1:19" s="302" customFormat="1" ht="165" x14ac:dyDescent="0.25">
      <c r="A356" s="419"/>
      <c r="B356" s="437"/>
      <c r="C356" s="419"/>
      <c r="D356" s="441"/>
      <c r="E356" s="338" t="s">
        <v>637</v>
      </c>
      <c r="F356" s="338" t="s">
        <v>638</v>
      </c>
      <c r="G356" s="343">
        <v>45736</v>
      </c>
      <c r="H356" s="23"/>
      <c r="I356" s="23"/>
      <c r="J356" s="23"/>
      <c r="K356" s="117" t="s">
        <v>515</v>
      </c>
      <c r="L356" s="23"/>
      <c r="M356" s="23" t="s">
        <v>44</v>
      </c>
      <c r="N356" s="411"/>
      <c r="O356" s="411"/>
      <c r="P356" s="411"/>
      <c r="Q356" s="411"/>
      <c r="R356" s="411"/>
      <c r="S356" s="411"/>
    </row>
    <row r="357" spans="1:19" s="302" customFormat="1" ht="165" x14ac:dyDescent="0.25">
      <c r="A357" s="420"/>
      <c r="B357" s="438"/>
      <c r="C357" s="420"/>
      <c r="D357" s="442"/>
      <c r="E357" s="39"/>
      <c r="F357" s="39"/>
      <c r="G357" s="39"/>
      <c r="H357" s="23"/>
      <c r="I357" s="23"/>
      <c r="J357" s="23"/>
      <c r="K357" s="117" t="s">
        <v>468</v>
      </c>
      <c r="L357" s="23"/>
      <c r="M357" s="23" t="s">
        <v>381</v>
      </c>
      <c r="N357" s="412"/>
      <c r="O357" s="412"/>
      <c r="P357" s="412"/>
      <c r="Q357" s="412"/>
      <c r="R357" s="412"/>
      <c r="S357" s="412"/>
    </row>
    <row r="358" spans="1:19" ht="135" x14ac:dyDescent="0.25">
      <c r="A358" s="386">
        <v>10655</v>
      </c>
      <c r="B358" s="379" t="s">
        <v>666</v>
      </c>
      <c r="C358" s="386">
        <v>932</v>
      </c>
      <c r="D358" s="368" t="s">
        <v>599</v>
      </c>
      <c r="E358" s="379" t="s">
        <v>19</v>
      </c>
      <c r="F358" s="379" t="s">
        <v>242</v>
      </c>
      <c r="G358" s="379" t="s">
        <v>673</v>
      </c>
      <c r="H358" s="319" t="s">
        <v>243</v>
      </c>
      <c r="I358" s="319" t="s">
        <v>244</v>
      </c>
      <c r="J358" s="319" t="s">
        <v>245</v>
      </c>
      <c r="K358" s="54" t="s">
        <v>677</v>
      </c>
      <c r="L358" s="361"/>
      <c r="M358" s="361" t="s">
        <v>678</v>
      </c>
      <c r="N358" s="390" t="s">
        <v>589</v>
      </c>
      <c r="O358" s="390" t="s">
        <v>589</v>
      </c>
      <c r="P358" s="390">
        <f>80000+46496572</f>
        <v>46576572</v>
      </c>
      <c r="Q358" s="390">
        <f>80000+46496572</f>
        <v>46576572</v>
      </c>
      <c r="R358" s="390">
        <f>80000+46496572</f>
        <v>46576572</v>
      </c>
      <c r="S358" s="390">
        <f>46496572+80000</f>
        <v>46576572</v>
      </c>
    </row>
    <row r="359" spans="1:19" ht="30" x14ac:dyDescent="0.25">
      <c r="A359" s="387"/>
      <c r="B359" s="380"/>
      <c r="C359" s="387"/>
      <c r="D359" s="384"/>
      <c r="E359" s="380"/>
      <c r="F359" s="380"/>
      <c r="G359" s="380"/>
      <c r="H359" s="319"/>
      <c r="I359" s="319"/>
      <c r="J359" s="319"/>
      <c r="K359" s="117" t="s">
        <v>300</v>
      </c>
      <c r="L359" s="319"/>
      <c r="M359" s="319" t="s">
        <v>299</v>
      </c>
      <c r="N359" s="391"/>
      <c r="O359" s="391"/>
      <c r="P359" s="391"/>
      <c r="Q359" s="391"/>
      <c r="R359" s="391"/>
      <c r="S359" s="391"/>
    </row>
    <row r="360" spans="1:19" ht="75" x14ac:dyDescent="0.25">
      <c r="A360" s="387"/>
      <c r="B360" s="380"/>
      <c r="C360" s="387"/>
      <c r="D360" s="384"/>
      <c r="E360" s="380"/>
      <c r="F360" s="380"/>
      <c r="G360" s="380"/>
      <c r="H360" s="319"/>
      <c r="I360" s="319"/>
      <c r="J360" s="319"/>
      <c r="K360" s="117" t="s">
        <v>378</v>
      </c>
      <c r="L360" s="319"/>
      <c r="M360" s="319" t="s">
        <v>379</v>
      </c>
      <c r="N360" s="391"/>
      <c r="O360" s="391"/>
      <c r="P360" s="391"/>
      <c r="Q360" s="391"/>
      <c r="R360" s="391"/>
      <c r="S360" s="391"/>
    </row>
    <row r="361" spans="1:19" ht="105" x14ac:dyDescent="0.25">
      <c r="A361" s="387"/>
      <c r="B361" s="380"/>
      <c r="C361" s="387"/>
      <c r="D361" s="384"/>
      <c r="E361" s="389"/>
      <c r="F361" s="389"/>
      <c r="G361" s="389"/>
      <c r="H361" s="319"/>
      <c r="I361" s="319"/>
      <c r="J361" s="319"/>
      <c r="K361" s="117" t="s">
        <v>246</v>
      </c>
      <c r="L361" s="129"/>
      <c r="M361" s="319" t="s">
        <v>247</v>
      </c>
      <c r="N361" s="392"/>
      <c r="O361" s="392"/>
      <c r="P361" s="392"/>
      <c r="Q361" s="392"/>
      <c r="R361" s="392"/>
      <c r="S361" s="392"/>
    </row>
    <row r="362" spans="1:19" ht="135" x14ac:dyDescent="0.25">
      <c r="A362" s="314"/>
      <c r="B362" s="314"/>
      <c r="C362" s="314"/>
      <c r="D362" s="310"/>
      <c r="E362" s="338" t="s">
        <v>637</v>
      </c>
      <c r="F362" s="338" t="s">
        <v>638</v>
      </c>
      <c r="G362" s="343">
        <v>45736</v>
      </c>
      <c r="H362" s="319"/>
      <c r="I362" s="319"/>
      <c r="J362" s="319"/>
      <c r="K362" s="117" t="s">
        <v>401</v>
      </c>
      <c r="L362" s="129"/>
      <c r="M362" s="319" t="s">
        <v>402</v>
      </c>
      <c r="N362" s="316"/>
      <c r="O362" s="316"/>
      <c r="P362" s="316"/>
      <c r="Q362" s="315"/>
      <c r="R362" s="315"/>
      <c r="S362" s="315"/>
    </row>
    <row r="363" spans="1:19" s="19" customFormat="1" ht="114" x14ac:dyDescent="0.2">
      <c r="A363" s="63">
        <v>10700</v>
      </c>
      <c r="B363" s="308" t="s">
        <v>642</v>
      </c>
      <c r="C363" s="308"/>
      <c r="D363" s="22"/>
      <c r="E363" s="308"/>
      <c r="F363" s="308"/>
      <c r="G363" s="308"/>
      <c r="H363" s="308"/>
      <c r="I363" s="308"/>
      <c r="J363" s="308"/>
      <c r="K363" s="178"/>
      <c r="L363" s="308"/>
      <c r="M363" s="308"/>
      <c r="N363" s="156" t="s">
        <v>589</v>
      </c>
      <c r="O363" s="156" t="s">
        <v>589</v>
      </c>
      <c r="P363" s="156">
        <f>P364</f>
        <v>4919670</v>
      </c>
      <c r="Q363" s="156">
        <f t="shared" ref="Q363:S363" si="64">Q364</f>
        <v>4919670</v>
      </c>
      <c r="R363" s="156">
        <f t="shared" si="64"/>
        <v>4919670</v>
      </c>
      <c r="S363" s="156">
        <f t="shared" si="64"/>
        <v>4919670</v>
      </c>
    </row>
    <row r="364" spans="1:19" ht="135" x14ac:dyDescent="0.25">
      <c r="A364" s="386" t="s">
        <v>643</v>
      </c>
      <c r="B364" s="379" t="s">
        <v>436</v>
      </c>
      <c r="C364" s="386">
        <v>932</v>
      </c>
      <c r="D364" s="368" t="s">
        <v>166</v>
      </c>
      <c r="E364" s="319" t="s">
        <v>19</v>
      </c>
      <c r="F364" s="319" t="s">
        <v>32</v>
      </c>
      <c r="G364" s="8" t="s">
        <v>673</v>
      </c>
      <c r="H364" s="319" t="s">
        <v>23</v>
      </c>
      <c r="I364" s="10" t="s">
        <v>24</v>
      </c>
      <c r="J364" s="8" t="s">
        <v>25</v>
      </c>
      <c r="K364" s="54" t="s">
        <v>677</v>
      </c>
      <c r="L364" s="361"/>
      <c r="M364" s="361" t="s">
        <v>678</v>
      </c>
      <c r="N364" s="390" t="s">
        <v>589</v>
      </c>
      <c r="O364" s="390" t="s">
        <v>589</v>
      </c>
      <c r="P364" s="390">
        <v>4919670</v>
      </c>
      <c r="Q364" s="390">
        <v>4919670</v>
      </c>
      <c r="R364" s="390">
        <v>4919670</v>
      </c>
      <c r="S364" s="390">
        <v>4919670</v>
      </c>
    </row>
    <row r="365" spans="1:19" ht="105" x14ac:dyDescent="0.25">
      <c r="A365" s="387"/>
      <c r="B365" s="380"/>
      <c r="C365" s="387"/>
      <c r="D365" s="384"/>
      <c r="E365" s="338" t="s">
        <v>637</v>
      </c>
      <c r="F365" s="338" t="s">
        <v>638</v>
      </c>
      <c r="G365" s="343">
        <v>45736</v>
      </c>
      <c r="H365" s="338"/>
      <c r="I365" s="10"/>
      <c r="J365" s="8"/>
      <c r="K365" s="54"/>
      <c r="L365" s="4"/>
      <c r="M365" s="338"/>
      <c r="N365" s="391"/>
      <c r="O365" s="391"/>
      <c r="P365" s="391"/>
      <c r="Q365" s="391"/>
      <c r="R365" s="391"/>
      <c r="S365" s="391"/>
    </row>
    <row r="366" spans="1:19" ht="285" x14ac:dyDescent="0.25">
      <c r="A366" s="388"/>
      <c r="B366" s="389"/>
      <c r="C366" s="388"/>
      <c r="D366" s="385"/>
      <c r="E366" s="8" t="s">
        <v>21</v>
      </c>
      <c r="F366" s="6" t="s">
        <v>24</v>
      </c>
      <c r="G366" s="8" t="s">
        <v>22</v>
      </c>
      <c r="H366" s="319" t="s">
        <v>26</v>
      </c>
      <c r="I366" s="10" t="s">
        <v>24</v>
      </c>
      <c r="J366" s="319" t="s">
        <v>27</v>
      </c>
      <c r="K366" s="54"/>
      <c r="L366" s="10"/>
      <c r="M366" s="319"/>
      <c r="N366" s="392"/>
      <c r="O366" s="392"/>
      <c r="P366" s="392"/>
      <c r="Q366" s="392"/>
      <c r="R366" s="392"/>
      <c r="S366" s="392"/>
    </row>
    <row r="367" spans="1:19" ht="30.75" customHeight="1" x14ac:dyDescent="0.25">
      <c r="A367" s="63">
        <v>10600</v>
      </c>
      <c r="B367" s="373" t="s">
        <v>679</v>
      </c>
      <c r="C367" s="374"/>
      <c r="D367" s="374"/>
      <c r="E367" s="374"/>
      <c r="F367" s="374"/>
      <c r="G367" s="374"/>
      <c r="H367" s="374"/>
      <c r="I367" s="374"/>
      <c r="J367" s="374"/>
      <c r="K367" s="374"/>
      <c r="L367" s="374"/>
      <c r="M367" s="375"/>
      <c r="N367" s="157" t="s">
        <v>589</v>
      </c>
      <c r="O367" s="157" t="s">
        <v>589</v>
      </c>
      <c r="P367" s="157">
        <f>P125+P174+P194+P205+P216+P260+P295+P309+P330+P354</f>
        <v>2622959353.9499998</v>
      </c>
      <c r="Q367" s="157">
        <f>Q125+Q174+Q194+Q205+Q216+Q260+Q295+Q309+Q330+Q354</f>
        <v>2680041060.79</v>
      </c>
      <c r="R367" s="157">
        <f>R125+R174+R194+R205+R216+R260+R295+R309+R330+R354</f>
        <v>2286496798.9499998</v>
      </c>
      <c r="S367" s="157">
        <f>S125+S174+S194+S205+S216+S260+S295+S309+S330+S354</f>
        <v>2286496798.9499998</v>
      </c>
    </row>
    <row r="368" spans="1:19" ht="33.75" customHeight="1" x14ac:dyDescent="0.25">
      <c r="A368" s="14">
        <v>10700</v>
      </c>
      <c r="B368" s="373" t="s">
        <v>642</v>
      </c>
      <c r="C368" s="374"/>
      <c r="D368" s="374"/>
      <c r="E368" s="374"/>
      <c r="F368" s="374"/>
      <c r="G368" s="374"/>
      <c r="H368" s="374"/>
      <c r="I368" s="374"/>
      <c r="J368" s="374"/>
      <c r="K368" s="374"/>
      <c r="L368" s="374"/>
      <c r="M368" s="375"/>
      <c r="N368" s="157" t="s">
        <v>589</v>
      </c>
      <c r="O368" s="157" t="s">
        <v>589</v>
      </c>
      <c r="P368" s="157">
        <f>P145+P185+P197+P240+P285+P304+P324+P339+P344+P349+P363+P120+P115+P110+P105+P100+P95+P90+P85+P80+P75+P70+P65+P60+P55+P50+P45+P35+P30+P25+P20+P15+P10+P41</f>
        <v>695251455.31999993</v>
      </c>
      <c r="Q368" s="157">
        <f>Q145+Q185+Q197+Q240+Q285+Q304+Q324+Q339+Q344+Q349+Q363+Q120+Q115+Q110+Q105+Q100+Q95+Q90+Q85+Q80+Q75+Q70+Q65+Q60+Q55+Q50+Q45+Q35+Q30+Q25+Q20+Q15+Q10+Q41</f>
        <v>618645055.48000002</v>
      </c>
      <c r="R368" s="157">
        <f>R145+R185+R197+R240+R285+R304+R324+R339+R344+R349+R363+R120+R115+R110+R105+R100+R95+R90+R85+R80+R75+R70+R65+R60+R55+R50+R45+R35+R30+R25+R20+R15+R10+R41</f>
        <v>573675963.04999995</v>
      </c>
      <c r="S368" s="157">
        <f>S145+S185+S197+S240+S285+S304+S324+S339+S344+S349+S363+S120+S115+S110+S105+S100+S95+S90+S85+S80+S75+S70+S65+S60+S55+S50+S45+S35+S30+S25+S20+S15+S10+S41</f>
        <v>573675963.04999995</v>
      </c>
    </row>
    <row r="369" spans="1:19" ht="30" customHeight="1" x14ac:dyDescent="0.25">
      <c r="A369" s="64">
        <v>11200</v>
      </c>
      <c r="B369" s="373" t="s">
        <v>646</v>
      </c>
      <c r="C369" s="374"/>
      <c r="D369" s="374"/>
      <c r="E369" s="374"/>
      <c r="F369" s="374"/>
      <c r="G369" s="374"/>
      <c r="H369" s="374"/>
      <c r="I369" s="374"/>
      <c r="J369" s="374"/>
      <c r="K369" s="374"/>
      <c r="L369" s="374"/>
      <c r="M369" s="375"/>
      <c r="N369" s="153" t="str">
        <f t="shared" ref="N369:S369" si="65">N158</f>
        <v>х</v>
      </c>
      <c r="O369" s="153" t="str">
        <f t="shared" si="65"/>
        <v>х</v>
      </c>
      <c r="P369" s="153">
        <f t="shared" si="65"/>
        <v>5609700</v>
      </c>
      <c r="Q369" s="322">
        <f t="shared" si="65"/>
        <v>4709600</v>
      </c>
      <c r="R369" s="322">
        <f t="shared" si="65"/>
        <v>0</v>
      </c>
      <c r="S369" s="322">
        <f t="shared" si="65"/>
        <v>0</v>
      </c>
    </row>
    <row r="370" spans="1:19" ht="15" customHeight="1" x14ac:dyDescent="0.25">
      <c r="A370" s="14">
        <v>11300</v>
      </c>
      <c r="B370" s="373" t="s">
        <v>448</v>
      </c>
      <c r="C370" s="374"/>
      <c r="D370" s="374"/>
      <c r="E370" s="374"/>
      <c r="F370" s="374"/>
      <c r="G370" s="374"/>
      <c r="H370" s="374"/>
      <c r="I370" s="374"/>
      <c r="J370" s="374"/>
      <c r="K370" s="374"/>
      <c r="L370" s="374"/>
      <c r="M370" s="375"/>
      <c r="N370" s="167" t="s">
        <v>589</v>
      </c>
      <c r="O370" s="167" t="s">
        <v>589</v>
      </c>
      <c r="P370" s="167">
        <f>P161+P190+P291+P246</f>
        <v>472287600</v>
      </c>
      <c r="Q370" s="167">
        <f>Q161+Q190+Q291+Q246</f>
        <v>464323300</v>
      </c>
      <c r="R370" s="167">
        <f>R161+R190+R291+R246</f>
        <v>456445500</v>
      </c>
      <c r="S370" s="167">
        <f>S161+S190+S291+S246</f>
        <v>456445500</v>
      </c>
    </row>
    <row r="371" spans="1:19" ht="15" customHeight="1" x14ac:dyDescent="0.25">
      <c r="A371" s="14">
        <v>11500</v>
      </c>
      <c r="B371" s="373" t="s">
        <v>387</v>
      </c>
      <c r="C371" s="374"/>
      <c r="D371" s="374"/>
      <c r="E371" s="374"/>
      <c r="F371" s="374"/>
      <c r="G371" s="374"/>
      <c r="H371" s="374"/>
      <c r="I371" s="374"/>
      <c r="J371" s="374"/>
      <c r="K371" s="374"/>
      <c r="L371" s="374"/>
      <c r="M371" s="375"/>
      <c r="N371" s="167" t="str">
        <f t="shared" ref="N371:S371" si="66">N253</f>
        <v>Х</v>
      </c>
      <c r="O371" s="167" t="str">
        <f t="shared" si="66"/>
        <v>Х</v>
      </c>
      <c r="P371" s="167">
        <f t="shared" si="66"/>
        <v>2058056800</v>
      </c>
      <c r="Q371" s="167">
        <f t="shared" si="66"/>
        <v>2048144200</v>
      </c>
      <c r="R371" s="167">
        <f t="shared" si="66"/>
        <v>2048144200</v>
      </c>
      <c r="S371" s="167">
        <f t="shared" si="66"/>
        <v>2048144200</v>
      </c>
    </row>
    <row r="372" spans="1:19" ht="15.75" thickBot="1" x14ac:dyDescent="0.3">
      <c r="A372" s="138"/>
      <c r="B372" s="370" t="s">
        <v>291</v>
      </c>
      <c r="C372" s="371"/>
      <c r="D372" s="371"/>
      <c r="E372" s="371"/>
      <c r="F372" s="371"/>
      <c r="G372" s="371"/>
      <c r="H372" s="371"/>
      <c r="I372" s="371"/>
      <c r="J372" s="371"/>
      <c r="K372" s="371"/>
      <c r="L372" s="371"/>
      <c r="M372" s="372"/>
      <c r="N372" s="168" t="s">
        <v>589</v>
      </c>
      <c r="O372" s="168" t="s">
        <v>589</v>
      </c>
      <c r="P372" s="168">
        <f t="shared" ref="P372:S372" si="67">SUM(P367:P370)+P371</f>
        <v>5854164909.2699995</v>
      </c>
      <c r="Q372" s="168">
        <f t="shared" si="67"/>
        <v>5815863216.2700005</v>
      </c>
      <c r="R372" s="168">
        <f t="shared" si="67"/>
        <v>5364762462</v>
      </c>
      <c r="S372" s="168">
        <f t="shared" si="67"/>
        <v>5364762462</v>
      </c>
    </row>
    <row r="373" spans="1:19" x14ac:dyDescent="0.25">
      <c r="N373" s="90"/>
      <c r="O373" s="90"/>
      <c r="P373" s="90">
        <v>5854164909.2700005</v>
      </c>
      <c r="Q373" s="90">
        <v>5881863216.2700005</v>
      </c>
      <c r="R373" s="90">
        <v>5497762462</v>
      </c>
      <c r="S373" s="90">
        <v>5497762462</v>
      </c>
    </row>
    <row r="374" spans="1:19" x14ac:dyDescent="0.25">
      <c r="N374" s="90"/>
      <c r="O374" s="90"/>
      <c r="P374" s="90">
        <f t="shared" ref="P374:S374" si="68">P372-P373</f>
        <v>0</v>
      </c>
      <c r="Q374" s="90">
        <f t="shared" si="68"/>
        <v>-66000000</v>
      </c>
      <c r="R374" s="90">
        <f t="shared" si="68"/>
        <v>-133000000</v>
      </c>
      <c r="S374" s="90">
        <f t="shared" si="68"/>
        <v>-133000000</v>
      </c>
    </row>
    <row r="375" spans="1:19" x14ac:dyDescent="0.25">
      <c r="P375" s="90"/>
      <c r="Q375" s="90">
        <v>66000000</v>
      </c>
      <c r="R375" s="90">
        <v>133000000</v>
      </c>
    </row>
    <row r="376" spans="1:19" x14ac:dyDescent="0.25">
      <c r="Q376" s="90">
        <f>Q374+Q375</f>
        <v>0</v>
      </c>
      <c r="R376" s="90">
        <f>R374+R375</f>
        <v>0</v>
      </c>
    </row>
    <row r="377" spans="1:19" x14ac:dyDescent="0.25">
      <c r="A377" s="432" t="s">
        <v>416</v>
      </c>
      <c r="B377" s="432"/>
      <c r="C377" s="432"/>
      <c r="D377" s="432"/>
      <c r="E377" s="1" t="s">
        <v>417</v>
      </c>
    </row>
  </sheetData>
  <mergeCells count="686">
    <mergeCell ref="A358:A361"/>
    <mergeCell ref="B358:B361"/>
    <mergeCell ref="N335:N336"/>
    <mergeCell ref="I337:I338"/>
    <mergeCell ref="B335:B336"/>
    <mergeCell ref="O350:O352"/>
    <mergeCell ref="O331:O334"/>
    <mergeCell ref="R335:R336"/>
    <mergeCell ref="R331:R334"/>
    <mergeCell ref="A355:A357"/>
    <mergeCell ref="A340:A342"/>
    <mergeCell ref="N340:N342"/>
    <mergeCell ref="O340:O342"/>
    <mergeCell ref="C345:C347"/>
    <mergeCell ref="D345:D347"/>
    <mergeCell ref="B340:B342"/>
    <mergeCell ref="C340:C342"/>
    <mergeCell ref="J337:J338"/>
    <mergeCell ref="N331:N334"/>
    <mergeCell ref="N337:N338"/>
    <mergeCell ref="A337:A338"/>
    <mergeCell ref="N345:N347"/>
    <mergeCell ref="P350:P352"/>
    <mergeCell ref="R340:R342"/>
    <mergeCell ref="A302:A303"/>
    <mergeCell ref="B302:B303"/>
    <mergeCell ref="C302:C303"/>
    <mergeCell ref="P364:P366"/>
    <mergeCell ref="B355:B357"/>
    <mergeCell ref="C355:C357"/>
    <mergeCell ref="D355:D357"/>
    <mergeCell ref="N355:N357"/>
    <mergeCell ref="A327:A328"/>
    <mergeCell ref="B327:B328"/>
    <mergeCell ref="C327:C328"/>
    <mergeCell ref="D327:D328"/>
    <mergeCell ref="E327:E328"/>
    <mergeCell ref="F327:F328"/>
    <mergeCell ref="G327:G328"/>
    <mergeCell ref="H327:H328"/>
    <mergeCell ref="I327:I328"/>
    <mergeCell ref="J327:J328"/>
    <mergeCell ref="A322:A323"/>
    <mergeCell ref="C322:C323"/>
    <mergeCell ref="D322:D323"/>
    <mergeCell ref="N327:N328"/>
    <mergeCell ref="N350:N352"/>
    <mergeCell ref="A310:A312"/>
    <mergeCell ref="Q364:Q366"/>
    <mergeCell ref="R364:R366"/>
    <mergeCell ref="S364:S366"/>
    <mergeCell ref="P355:P357"/>
    <mergeCell ref="Q355:Q357"/>
    <mergeCell ref="R355:R357"/>
    <mergeCell ref="S355:S357"/>
    <mergeCell ref="C358:C361"/>
    <mergeCell ref="D358:D361"/>
    <mergeCell ref="E358:E361"/>
    <mergeCell ref="F358:F361"/>
    <mergeCell ref="G358:G361"/>
    <mergeCell ref="N358:N361"/>
    <mergeCell ref="O358:O361"/>
    <mergeCell ref="P358:P361"/>
    <mergeCell ref="Q358:Q361"/>
    <mergeCell ref="N364:N366"/>
    <mergeCell ref="O364:O366"/>
    <mergeCell ref="R358:R361"/>
    <mergeCell ref="S358:S361"/>
    <mergeCell ref="O355:O357"/>
    <mergeCell ref="Q131:Q132"/>
    <mergeCell ref="B313:B317"/>
    <mergeCell ref="C313:C317"/>
    <mergeCell ref="D313:D317"/>
    <mergeCell ref="N325:N326"/>
    <mergeCell ref="N289:N290"/>
    <mergeCell ref="O282:O283"/>
    <mergeCell ref="N286:N288"/>
    <mergeCell ref="H272:H273"/>
    <mergeCell ref="I272:I273"/>
    <mergeCell ref="G272:G273"/>
    <mergeCell ref="N318:N321"/>
    <mergeCell ref="N310:N312"/>
    <mergeCell ref="N313:N317"/>
    <mergeCell ref="D272:D274"/>
    <mergeCell ref="E142:E143"/>
    <mergeCell ref="O154:O156"/>
    <mergeCell ref="Q154:Q156"/>
    <mergeCell ref="N256:N257"/>
    <mergeCell ref="C268:C269"/>
    <mergeCell ref="C262:C264"/>
    <mergeCell ref="D256:D257"/>
    <mergeCell ref="H256:H257"/>
    <mergeCell ref="I256:I257"/>
    <mergeCell ref="B310:B312"/>
    <mergeCell ref="C310:C312"/>
    <mergeCell ref="A305:A307"/>
    <mergeCell ref="D310:D312"/>
    <mergeCell ref="A289:A290"/>
    <mergeCell ref="B289:B290"/>
    <mergeCell ref="E272:E273"/>
    <mergeCell ref="F272:F273"/>
    <mergeCell ref="C278:C281"/>
    <mergeCell ref="D278:D281"/>
    <mergeCell ref="B305:B307"/>
    <mergeCell ref="C305:C307"/>
    <mergeCell ref="D305:D307"/>
    <mergeCell ref="C282:C283"/>
    <mergeCell ref="C286:C288"/>
    <mergeCell ref="D286:D288"/>
    <mergeCell ref="A282:A283"/>
    <mergeCell ref="A272:A274"/>
    <mergeCell ref="B272:B274"/>
    <mergeCell ref="D302:D303"/>
    <mergeCell ref="A275:A277"/>
    <mergeCell ref="A297:A298"/>
    <mergeCell ref="B297:B298"/>
    <mergeCell ref="D282:D283"/>
    <mergeCell ref="O149:O150"/>
    <mergeCell ref="R149:R150"/>
    <mergeCell ref="S149:S150"/>
    <mergeCell ref="S146:S148"/>
    <mergeCell ref="S134:S135"/>
    <mergeCell ref="S136:S140"/>
    <mergeCell ref="R136:R140"/>
    <mergeCell ref="Q134:Q135"/>
    <mergeCell ref="R134:R135"/>
    <mergeCell ref="R146:R148"/>
    <mergeCell ref="O134:O135"/>
    <mergeCell ref="P134:P135"/>
    <mergeCell ref="P142:P144"/>
    <mergeCell ref="P146:P148"/>
    <mergeCell ref="Q146:Q148"/>
    <mergeCell ref="P149:P150"/>
    <mergeCell ref="R142:R144"/>
    <mergeCell ref="S142:S144"/>
    <mergeCell ref="Q149:Q150"/>
    <mergeCell ref="O146:O148"/>
    <mergeCell ref="A313:A317"/>
    <mergeCell ref="N305:N307"/>
    <mergeCell ref="A377:D377"/>
    <mergeCell ref="B369:M369"/>
    <mergeCell ref="B371:M371"/>
    <mergeCell ref="C318:C321"/>
    <mergeCell ref="D318:D321"/>
    <mergeCell ref="A364:A366"/>
    <mergeCell ref="B364:B366"/>
    <mergeCell ref="C364:C366"/>
    <mergeCell ref="D364:D366"/>
    <mergeCell ref="D325:D326"/>
    <mergeCell ref="A325:A326"/>
    <mergeCell ref="A350:A352"/>
    <mergeCell ref="B350:B352"/>
    <mergeCell ref="C350:C352"/>
    <mergeCell ref="A318:A321"/>
    <mergeCell ref="B318:B321"/>
    <mergeCell ref="A331:A334"/>
    <mergeCell ref="B331:B334"/>
    <mergeCell ref="C331:C334"/>
    <mergeCell ref="B322:B323"/>
    <mergeCell ref="A335:A336"/>
    <mergeCell ref="A345:A347"/>
    <mergeCell ref="B325:B326"/>
    <mergeCell ref="C325:C326"/>
    <mergeCell ref="H337:H338"/>
    <mergeCell ref="B345:B347"/>
    <mergeCell ref="C337:C338"/>
    <mergeCell ref="C335:C336"/>
    <mergeCell ref="D335:D336"/>
    <mergeCell ref="D337:D338"/>
    <mergeCell ref="D331:D334"/>
    <mergeCell ref="B337:B338"/>
    <mergeCell ref="A268:A269"/>
    <mergeCell ref="A262:A264"/>
    <mergeCell ref="N272:N273"/>
    <mergeCell ref="N278:N281"/>
    <mergeCell ref="N275:N277"/>
    <mergeCell ref="C272:C274"/>
    <mergeCell ref="N268:N269"/>
    <mergeCell ref="F142:F143"/>
    <mergeCell ref="G142:G143"/>
    <mergeCell ref="N182:N183"/>
    <mergeCell ref="N167:N168"/>
    <mergeCell ref="E149:E150"/>
    <mergeCell ref="A218:A222"/>
    <mergeCell ref="A206:A208"/>
    <mergeCell ref="C206:C208"/>
    <mergeCell ref="N169:N170"/>
    <mergeCell ref="A210:A211"/>
    <mergeCell ref="J186:J187"/>
    <mergeCell ref="I202:I203"/>
    <mergeCell ref="J202:J203"/>
    <mergeCell ref="H210:H211"/>
    <mergeCell ref="J210:J211"/>
    <mergeCell ref="H198:H199"/>
    <mergeCell ref="I198:I199"/>
    <mergeCell ref="A195:A196"/>
    <mergeCell ref="B195:B196"/>
    <mergeCell ref="C195:C196"/>
    <mergeCell ref="D195:D196"/>
    <mergeCell ref="A154:A156"/>
    <mergeCell ref="B154:B156"/>
    <mergeCell ref="C154:C156"/>
    <mergeCell ref="D154:D156"/>
    <mergeCell ref="D182:D183"/>
    <mergeCell ref="J256:J257"/>
    <mergeCell ref="B256:B257"/>
    <mergeCell ref="N282:N283"/>
    <mergeCell ref="J272:J273"/>
    <mergeCell ref="N265:N267"/>
    <mergeCell ref="A142:A144"/>
    <mergeCell ref="B142:B144"/>
    <mergeCell ref="C142:C144"/>
    <mergeCell ref="A265:A267"/>
    <mergeCell ref="B262:B264"/>
    <mergeCell ref="C265:C267"/>
    <mergeCell ref="D262:D264"/>
    <mergeCell ref="D254:D255"/>
    <mergeCell ref="D142:D144"/>
    <mergeCell ref="C186:C189"/>
    <mergeCell ref="D191:D192"/>
    <mergeCell ref="D186:D189"/>
    <mergeCell ref="D206:D208"/>
    <mergeCell ref="B186:B189"/>
    <mergeCell ref="D175:D179"/>
    <mergeCell ref="B175:B179"/>
    <mergeCell ref="C175:C179"/>
    <mergeCell ref="B182:B183"/>
    <mergeCell ref="C182:C183"/>
    <mergeCell ref="C149:C151"/>
    <mergeCell ref="D149:D151"/>
    <mergeCell ref="A3:B3"/>
    <mergeCell ref="A191:A192"/>
    <mergeCell ref="B191:B192"/>
    <mergeCell ref="C191:C192"/>
    <mergeCell ref="C202:C203"/>
    <mergeCell ref="D202:D203"/>
    <mergeCell ref="A126:A127"/>
    <mergeCell ref="B126:B127"/>
    <mergeCell ref="A198:A200"/>
    <mergeCell ref="B198:B200"/>
    <mergeCell ref="C198:C200"/>
    <mergeCell ref="D198:D200"/>
    <mergeCell ref="A167:A168"/>
    <mergeCell ref="B167:B168"/>
    <mergeCell ref="C167:C168"/>
    <mergeCell ref="D167:D168"/>
    <mergeCell ref="B165:B166"/>
    <mergeCell ref="C165:C166"/>
    <mergeCell ref="D165:D166"/>
    <mergeCell ref="A180:A181"/>
    <mergeCell ref="C180:C181"/>
    <mergeCell ref="D180:D181"/>
    <mergeCell ref="D46:D48"/>
    <mergeCell ref="A51:A53"/>
    <mergeCell ref="B51:B53"/>
    <mergeCell ref="C51:C53"/>
    <mergeCell ref="D51:D53"/>
    <mergeCell ref="C2:P2"/>
    <mergeCell ref="K6:K7"/>
    <mergeCell ref="L6:L7"/>
    <mergeCell ref="M6:M7"/>
    <mergeCell ref="N6:O6"/>
    <mergeCell ref="C5:D5"/>
    <mergeCell ref="C11:C13"/>
    <mergeCell ref="D11:D13"/>
    <mergeCell ref="A16:A18"/>
    <mergeCell ref="B16:B18"/>
    <mergeCell ref="C16:C18"/>
    <mergeCell ref="D16:D18"/>
    <mergeCell ref="A21:A23"/>
    <mergeCell ref="B21:B23"/>
    <mergeCell ref="C21:C23"/>
    <mergeCell ref="D21:D23"/>
    <mergeCell ref="A26:A28"/>
    <mergeCell ref="B26:B28"/>
    <mergeCell ref="C26:C28"/>
    <mergeCell ref="C126:C127"/>
    <mergeCell ref="O142:O144"/>
    <mergeCell ref="C134:C135"/>
    <mergeCell ref="D134:D135"/>
    <mergeCell ref="N5:S5"/>
    <mergeCell ref="E6:E7"/>
    <mergeCell ref="F6:F7"/>
    <mergeCell ref="G6:G7"/>
    <mergeCell ref="H6:H7"/>
    <mergeCell ref="I6:I7"/>
    <mergeCell ref="J6:J7"/>
    <mergeCell ref="E5:G5"/>
    <mergeCell ref="D126:D127"/>
    <mergeCell ref="C6:C7"/>
    <mergeCell ref="D6:D7"/>
    <mergeCell ref="S131:S132"/>
    <mergeCell ref="N134:N135"/>
    <mergeCell ref="N131:N132"/>
    <mergeCell ref="R126:R127"/>
    <mergeCell ref="Q6:S6"/>
    <mergeCell ref="F126:F127"/>
    <mergeCell ref="S126:S127"/>
    <mergeCell ref="G126:G127"/>
    <mergeCell ref="Q142:Q144"/>
    <mergeCell ref="O131:O132"/>
    <mergeCell ref="P131:P132"/>
    <mergeCell ref="R131:R132"/>
    <mergeCell ref="A134:A135"/>
    <mergeCell ref="B134:B135"/>
    <mergeCell ref="A136:A138"/>
    <mergeCell ref="H5:J5"/>
    <mergeCell ref="K5:M5"/>
    <mergeCell ref="N126:N127"/>
    <mergeCell ref="O126:O127"/>
    <mergeCell ref="P126:P127"/>
    <mergeCell ref="Q126:Q127"/>
    <mergeCell ref="C36:C38"/>
    <mergeCell ref="D36:D38"/>
    <mergeCell ref="A46:A48"/>
    <mergeCell ref="B46:B48"/>
    <mergeCell ref="C46:C48"/>
    <mergeCell ref="A5:A7"/>
    <mergeCell ref="B5:B7"/>
    <mergeCell ref="O136:O140"/>
    <mergeCell ref="P136:P140"/>
    <mergeCell ref="Q136:Q140"/>
    <mergeCell ref="A11:A13"/>
    <mergeCell ref="B11:B13"/>
    <mergeCell ref="N202:N203"/>
    <mergeCell ref="N238:N239"/>
    <mergeCell ref="N206:N208"/>
    <mergeCell ref="O218:O222"/>
    <mergeCell ref="N146:N148"/>
    <mergeCell ref="O241:O243"/>
    <mergeCell ref="A270:A271"/>
    <mergeCell ref="B270:B271"/>
    <mergeCell ref="C270:C271"/>
    <mergeCell ref="A186:A189"/>
    <mergeCell ref="D218:D222"/>
    <mergeCell ref="D152:D153"/>
    <mergeCell ref="A254:A255"/>
    <mergeCell ref="A165:A166"/>
    <mergeCell ref="E186:E187"/>
    <mergeCell ref="H200:H201"/>
    <mergeCell ref="F198:F199"/>
    <mergeCell ref="G198:G199"/>
    <mergeCell ref="F186:F187"/>
    <mergeCell ref="G186:G187"/>
    <mergeCell ref="N198:N200"/>
    <mergeCell ref="O198:O200"/>
    <mergeCell ref="N241:N243"/>
    <mergeCell ref="A256:A257"/>
    <mergeCell ref="N218:N222"/>
    <mergeCell ref="J254:J255"/>
    <mergeCell ref="E126:E127"/>
    <mergeCell ref="B238:B239"/>
    <mergeCell ref="G149:G150"/>
    <mergeCell ref="N149:N150"/>
    <mergeCell ref="N165:N166"/>
    <mergeCell ref="I254:I255"/>
    <mergeCell ref="H254:H255"/>
    <mergeCell ref="N191:N192"/>
    <mergeCell ref="N254:N255"/>
    <mergeCell ref="J198:J199"/>
    <mergeCell ref="H186:H187"/>
    <mergeCell ref="I186:I187"/>
    <mergeCell ref="I210:I211"/>
    <mergeCell ref="H202:H203"/>
    <mergeCell ref="E198:E199"/>
    <mergeCell ref="N154:N156"/>
    <mergeCell ref="B136:B138"/>
    <mergeCell ref="C136:C138"/>
    <mergeCell ref="D136:D138"/>
    <mergeCell ref="F149:F150"/>
    <mergeCell ref="N136:N140"/>
    <mergeCell ref="N175:N179"/>
    <mergeCell ref="A146:A148"/>
    <mergeCell ref="B146:B148"/>
    <mergeCell ref="C146:C148"/>
    <mergeCell ref="D146:D148"/>
    <mergeCell ref="A152:A153"/>
    <mergeCell ref="B152:B153"/>
    <mergeCell ref="C152:C153"/>
    <mergeCell ref="A175:A179"/>
    <mergeCell ref="D275:D277"/>
    <mergeCell ref="C210:C211"/>
    <mergeCell ref="D210:D211"/>
    <mergeCell ref="B265:B267"/>
    <mergeCell ref="B268:B269"/>
    <mergeCell ref="A182:A183"/>
    <mergeCell ref="B254:B255"/>
    <mergeCell ref="B275:B277"/>
    <mergeCell ref="C275:C277"/>
    <mergeCell ref="B206:B208"/>
    <mergeCell ref="B210:B211"/>
    <mergeCell ref="D268:D269"/>
    <mergeCell ref="D265:D267"/>
    <mergeCell ref="D270:D271"/>
    <mergeCell ref="A149:A151"/>
    <mergeCell ref="B149:B151"/>
    <mergeCell ref="R310:R312"/>
    <mergeCell ref="O313:O317"/>
    <mergeCell ref="S340:S342"/>
    <mergeCell ref="S318:S321"/>
    <mergeCell ref="Q350:Q352"/>
    <mergeCell ref="C289:C290"/>
    <mergeCell ref="D289:D290"/>
    <mergeCell ref="S310:S312"/>
    <mergeCell ref="D297:D298"/>
    <mergeCell ref="O345:O347"/>
    <mergeCell ref="C297:C298"/>
    <mergeCell ref="P327:P328"/>
    <mergeCell ref="Q327:Q328"/>
    <mergeCell ref="R327:R328"/>
    <mergeCell ref="S327:S328"/>
    <mergeCell ref="P322:P323"/>
    <mergeCell ref="Q322:Q323"/>
    <mergeCell ref="R322:R323"/>
    <mergeCell ref="S322:S323"/>
    <mergeCell ref="N322:N323"/>
    <mergeCell ref="D350:D352"/>
    <mergeCell ref="R305:R307"/>
    <mergeCell ref="S305:S307"/>
    <mergeCell ref="S350:S352"/>
    <mergeCell ref="R350:R352"/>
    <mergeCell ref="S313:S317"/>
    <mergeCell ref="R345:R347"/>
    <mergeCell ref="S345:S347"/>
    <mergeCell ref="S335:S336"/>
    <mergeCell ref="S337:S338"/>
    <mergeCell ref="R325:R326"/>
    <mergeCell ref="S325:S326"/>
    <mergeCell ref="S331:S334"/>
    <mergeCell ref="R337:R338"/>
    <mergeCell ref="R313:R317"/>
    <mergeCell ref="R318:R321"/>
    <mergeCell ref="S275:S277"/>
    <mergeCell ref="S272:S273"/>
    <mergeCell ref="R275:R277"/>
    <mergeCell ref="S278:S281"/>
    <mergeCell ref="S286:S288"/>
    <mergeCell ref="R278:R281"/>
    <mergeCell ref="R289:R290"/>
    <mergeCell ref="S289:S290"/>
    <mergeCell ref="S282:S283"/>
    <mergeCell ref="R286:R288"/>
    <mergeCell ref="R272:R273"/>
    <mergeCell ref="R282:R283"/>
    <mergeCell ref="Q186:Q189"/>
    <mergeCell ref="P191:P192"/>
    <mergeCell ref="P154:P156"/>
    <mergeCell ref="S262:S264"/>
    <mergeCell ref="S268:S269"/>
    <mergeCell ref="S270:S271"/>
    <mergeCell ref="S206:S208"/>
    <mergeCell ref="S210:S211"/>
    <mergeCell ref="S241:S243"/>
    <mergeCell ref="S218:S222"/>
    <mergeCell ref="R206:R208"/>
    <mergeCell ref="R210:R211"/>
    <mergeCell ref="S238:S239"/>
    <mergeCell ref="R218:R222"/>
    <mergeCell ref="R268:R269"/>
    <mergeCell ref="S256:S257"/>
    <mergeCell ref="S265:S267"/>
    <mergeCell ref="R238:R239"/>
    <mergeCell ref="S254:S255"/>
    <mergeCell ref="R254:R255"/>
    <mergeCell ref="R262:R264"/>
    <mergeCell ref="R154:R156"/>
    <mergeCell ref="S154:S156"/>
    <mergeCell ref="O210:O211"/>
    <mergeCell ref="O238:O239"/>
    <mergeCell ref="O206:O208"/>
    <mergeCell ref="S198:S200"/>
    <mergeCell ref="R165:R166"/>
    <mergeCell ref="S191:S192"/>
    <mergeCell ref="S186:S189"/>
    <mergeCell ref="S152:S153"/>
    <mergeCell ref="S167:S168"/>
    <mergeCell ref="S175:S179"/>
    <mergeCell ref="P182:P183"/>
    <mergeCell ref="O191:O192"/>
    <mergeCell ref="O169:O170"/>
    <mergeCell ref="P175:P179"/>
    <mergeCell ref="R167:R168"/>
    <mergeCell ref="S182:S183"/>
    <mergeCell ref="R169:R170"/>
    <mergeCell ref="S169:S170"/>
    <mergeCell ref="Q152:Q153"/>
    <mergeCell ref="R186:R189"/>
    <mergeCell ref="O182:O183"/>
    <mergeCell ref="R198:R200"/>
    <mergeCell ref="R191:R192"/>
    <mergeCell ref="P186:P189"/>
    <mergeCell ref="B282:B284"/>
    <mergeCell ref="P238:P239"/>
    <mergeCell ref="P206:P208"/>
    <mergeCell ref="Q210:Q211"/>
    <mergeCell ref="P218:P222"/>
    <mergeCell ref="Q218:Q222"/>
    <mergeCell ref="P254:P255"/>
    <mergeCell ref="O272:O273"/>
    <mergeCell ref="N262:N264"/>
    <mergeCell ref="H262:H263"/>
    <mergeCell ref="Q270:Q271"/>
    <mergeCell ref="P265:P267"/>
    <mergeCell ref="P272:P273"/>
    <mergeCell ref="Q272:Q273"/>
    <mergeCell ref="P275:P277"/>
    <mergeCell ref="Q265:Q267"/>
    <mergeCell ref="P270:P271"/>
    <mergeCell ref="N270:N271"/>
    <mergeCell ref="O262:O264"/>
    <mergeCell ref="O256:O257"/>
    <mergeCell ref="O270:O271"/>
    <mergeCell ref="Q262:Q264"/>
    <mergeCell ref="P256:P257"/>
    <mergeCell ref="N210:N211"/>
    <mergeCell ref="S165:S166"/>
    <mergeCell ref="S202:S203"/>
    <mergeCell ref="Q268:Q269"/>
    <mergeCell ref="C256:C257"/>
    <mergeCell ref="C254:C255"/>
    <mergeCell ref="B218:B222"/>
    <mergeCell ref="C218:C222"/>
    <mergeCell ref="Q202:Q203"/>
    <mergeCell ref="B278:B281"/>
    <mergeCell ref="O167:O168"/>
    <mergeCell ref="O265:O267"/>
    <mergeCell ref="Q241:Q243"/>
    <mergeCell ref="P241:P243"/>
    <mergeCell ref="O254:O255"/>
    <mergeCell ref="Q254:Q255"/>
    <mergeCell ref="O268:O269"/>
    <mergeCell ref="Q238:Q239"/>
    <mergeCell ref="Q206:Q208"/>
    <mergeCell ref="P210:P211"/>
    <mergeCell ref="N186:N189"/>
    <mergeCell ref="O186:O189"/>
    <mergeCell ref="O165:O166"/>
    <mergeCell ref="P169:P170"/>
    <mergeCell ref="P165:P166"/>
    <mergeCell ref="N142:N144"/>
    <mergeCell ref="N152:N153"/>
    <mergeCell ref="O152:O153"/>
    <mergeCell ref="P152:P153"/>
    <mergeCell ref="O275:O277"/>
    <mergeCell ref="Q256:Q257"/>
    <mergeCell ref="P268:P269"/>
    <mergeCell ref="P262:P264"/>
    <mergeCell ref="R202:R203"/>
    <mergeCell ref="R175:R179"/>
    <mergeCell ref="R182:R183"/>
    <mergeCell ref="R152:R153"/>
    <mergeCell ref="P167:P168"/>
    <mergeCell ref="P198:P200"/>
    <mergeCell ref="O202:O203"/>
    <mergeCell ref="P202:P203"/>
    <mergeCell ref="Q169:Q170"/>
    <mergeCell ref="Q165:Q166"/>
    <mergeCell ref="Q167:Q168"/>
    <mergeCell ref="Q191:Q192"/>
    <mergeCell ref="Q198:Q200"/>
    <mergeCell ref="Q182:Q183"/>
    <mergeCell ref="Q175:Q179"/>
    <mergeCell ref="O175:O179"/>
    <mergeCell ref="Q345:Q347"/>
    <mergeCell ref="Q337:Q338"/>
    <mergeCell ref="O318:O321"/>
    <mergeCell ref="P340:P342"/>
    <mergeCell ref="P345:P347"/>
    <mergeCell ref="Q340:Q342"/>
    <mergeCell ref="P313:P317"/>
    <mergeCell ref="Q310:Q312"/>
    <mergeCell ref="Q313:Q317"/>
    <mergeCell ref="P331:P334"/>
    <mergeCell ref="Q331:Q334"/>
    <mergeCell ref="Q325:Q326"/>
    <mergeCell ref="P335:P336"/>
    <mergeCell ref="Q335:Q336"/>
    <mergeCell ref="O335:O336"/>
    <mergeCell ref="P325:P326"/>
    <mergeCell ref="O327:O328"/>
    <mergeCell ref="O322:O323"/>
    <mergeCell ref="O310:O312"/>
    <mergeCell ref="O325:O326"/>
    <mergeCell ref="O337:O338"/>
    <mergeCell ref="P337:P338"/>
    <mergeCell ref="Q318:Q321"/>
    <mergeCell ref="P318:P321"/>
    <mergeCell ref="R241:R243"/>
    <mergeCell ref="R265:R267"/>
    <mergeCell ref="R270:R271"/>
    <mergeCell ref="O286:O288"/>
    <mergeCell ref="Q275:Q277"/>
    <mergeCell ref="R256:R257"/>
    <mergeCell ref="O278:O281"/>
    <mergeCell ref="O289:O290"/>
    <mergeCell ref="P305:P307"/>
    <mergeCell ref="Q305:Q307"/>
    <mergeCell ref="O305:O307"/>
    <mergeCell ref="P310:P312"/>
    <mergeCell ref="P278:P281"/>
    <mergeCell ref="Q278:Q281"/>
    <mergeCell ref="P282:P283"/>
    <mergeCell ref="Q282:Q283"/>
    <mergeCell ref="P286:P288"/>
    <mergeCell ref="Q286:Q288"/>
    <mergeCell ref="P289:P290"/>
    <mergeCell ref="Q289:Q290"/>
    <mergeCell ref="D26:D28"/>
    <mergeCell ref="A31:A33"/>
    <mergeCell ref="B31:B33"/>
    <mergeCell ref="C31:C33"/>
    <mergeCell ref="D31:D33"/>
    <mergeCell ref="A36:A38"/>
    <mergeCell ref="B36:B38"/>
    <mergeCell ref="A41:A43"/>
    <mergeCell ref="B41:B43"/>
    <mergeCell ref="C41:C43"/>
    <mergeCell ref="D41:D43"/>
    <mergeCell ref="A56:A58"/>
    <mergeCell ref="B56:B58"/>
    <mergeCell ref="C56:C58"/>
    <mergeCell ref="D56:D58"/>
    <mergeCell ref="A71:A73"/>
    <mergeCell ref="B71:B73"/>
    <mergeCell ref="C71:C73"/>
    <mergeCell ref="D71:D73"/>
    <mergeCell ref="A76:A78"/>
    <mergeCell ref="B76:B78"/>
    <mergeCell ref="C76:C78"/>
    <mergeCell ref="D76:D78"/>
    <mergeCell ref="A61:A63"/>
    <mergeCell ref="B61:B63"/>
    <mergeCell ref="C61:C63"/>
    <mergeCell ref="D61:D63"/>
    <mergeCell ref="A66:A68"/>
    <mergeCell ref="B66:B68"/>
    <mergeCell ref="C66:C68"/>
    <mergeCell ref="D66:D68"/>
    <mergeCell ref="A81:A83"/>
    <mergeCell ref="B81:B83"/>
    <mergeCell ref="C81:C83"/>
    <mergeCell ref="D81:D83"/>
    <mergeCell ref="A86:A88"/>
    <mergeCell ref="B86:B88"/>
    <mergeCell ref="C86:C88"/>
    <mergeCell ref="D86:D88"/>
    <mergeCell ref="A91:A93"/>
    <mergeCell ref="B91:B93"/>
    <mergeCell ref="C91:C93"/>
    <mergeCell ref="D91:D93"/>
    <mergeCell ref="A96:A98"/>
    <mergeCell ref="B96:B98"/>
    <mergeCell ref="C96:C98"/>
    <mergeCell ref="D96:D98"/>
    <mergeCell ref="A101:A103"/>
    <mergeCell ref="B101:B103"/>
    <mergeCell ref="C101:C103"/>
    <mergeCell ref="D101:D103"/>
    <mergeCell ref="A106:A108"/>
    <mergeCell ref="B106:B108"/>
    <mergeCell ref="C106:C108"/>
    <mergeCell ref="D106:D108"/>
    <mergeCell ref="A131:A132"/>
    <mergeCell ref="B131:B132"/>
    <mergeCell ref="C131:C132"/>
    <mergeCell ref="D131:D132"/>
    <mergeCell ref="B372:M372"/>
    <mergeCell ref="B370:M370"/>
    <mergeCell ref="B368:M368"/>
    <mergeCell ref="B367:M367"/>
    <mergeCell ref="A111:A113"/>
    <mergeCell ref="B111:B113"/>
    <mergeCell ref="C111:C113"/>
    <mergeCell ref="D111:D113"/>
    <mergeCell ref="A116:A118"/>
    <mergeCell ref="B116:B118"/>
    <mergeCell ref="C116:C118"/>
    <mergeCell ref="D116:D118"/>
    <mergeCell ref="A121:A123"/>
    <mergeCell ref="B121:B123"/>
    <mergeCell ref="C121:C123"/>
    <mergeCell ref="D121:D123"/>
    <mergeCell ref="A278:A281"/>
    <mergeCell ref="A286:A288"/>
    <mergeCell ref="B286:B288"/>
    <mergeCell ref="A228:A237"/>
  </mergeCells>
  <hyperlinks>
    <hyperlink ref="K289" r:id="rId1" tooltip="Ссылка на КонсультантПлюс" display="consultantplus://offline/ref=3D0D1FA37BFC4FD4827B32A30E9945BF67DC73B15484D8628C3ABC299E17C3F496000D574D34C6CC6399B441G5dBH"/>
  </hyperlinks>
  <pageMargins left="0.7" right="0.7" top="0.75" bottom="0.75" header="0.3" footer="0.3"/>
  <pageSetup paperSize="9" scale="38"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45" workbookViewId="0">
      <selection activeCell="D21" sqref="D21:H21"/>
    </sheetView>
  </sheetViews>
  <sheetFormatPr defaultRowHeight="15" x14ac:dyDescent="0.25"/>
  <cols>
    <col min="1" max="1" width="14.7109375" style="45" customWidth="1"/>
    <col min="2" max="2" width="87.85546875" style="1" customWidth="1"/>
    <col min="3" max="3" width="16.85546875" customWidth="1"/>
    <col min="4" max="4" width="15.42578125" customWidth="1"/>
    <col min="5" max="5" width="17" customWidth="1"/>
    <col min="6" max="6" width="16.7109375" customWidth="1"/>
    <col min="7" max="7" width="15.7109375" customWidth="1"/>
    <col min="8" max="8" width="16.85546875" customWidth="1"/>
  </cols>
  <sheetData>
    <row r="1" spans="1:8" x14ac:dyDescent="0.25">
      <c r="A1" s="44" t="s">
        <v>302</v>
      </c>
    </row>
    <row r="3" spans="1:8" x14ac:dyDescent="0.25">
      <c r="A3" s="45" t="s">
        <v>301</v>
      </c>
    </row>
    <row r="5" spans="1:8" ht="45" x14ac:dyDescent="0.25">
      <c r="A5" s="386" t="s">
        <v>0</v>
      </c>
      <c r="B5" s="426" t="s">
        <v>1</v>
      </c>
      <c r="C5" s="426" t="s">
        <v>13</v>
      </c>
      <c r="D5" s="426"/>
      <c r="E5" s="40" t="s">
        <v>14</v>
      </c>
      <c r="F5" s="426" t="s">
        <v>15</v>
      </c>
      <c r="G5" s="429"/>
      <c r="H5" s="429"/>
    </row>
    <row r="6" spans="1:8" x14ac:dyDescent="0.25">
      <c r="A6" s="387"/>
      <c r="B6" s="426"/>
      <c r="C6" s="42" t="s">
        <v>11</v>
      </c>
      <c r="D6" s="42" t="s">
        <v>12</v>
      </c>
      <c r="E6" s="42" t="s">
        <v>11</v>
      </c>
      <c r="F6" s="42" t="s">
        <v>11</v>
      </c>
      <c r="G6" s="42" t="s">
        <v>11</v>
      </c>
      <c r="H6" s="42" t="s">
        <v>11</v>
      </c>
    </row>
    <row r="7" spans="1:8" x14ac:dyDescent="0.25">
      <c r="A7" s="43">
        <v>1</v>
      </c>
      <c r="B7" s="41">
        <v>2</v>
      </c>
      <c r="C7" s="41">
        <v>3</v>
      </c>
      <c r="D7" s="41">
        <v>4</v>
      </c>
      <c r="E7" s="41">
        <v>5</v>
      </c>
      <c r="F7" s="41">
        <v>6</v>
      </c>
      <c r="G7" s="41">
        <v>7</v>
      </c>
      <c r="H7" s="41">
        <v>8</v>
      </c>
    </row>
    <row r="8" spans="1:8" ht="42.75" x14ac:dyDescent="0.25">
      <c r="A8" s="18" t="s">
        <v>48</v>
      </c>
      <c r="B8" s="15" t="s">
        <v>47</v>
      </c>
      <c r="C8" s="48" t="e">
        <f t="shared" ref="C8:H8" si="0">SUM(C9:C36)</f>
        <v>#REF!</v>
      </c>
      <c r="D8" s="48" t="e">
        <f t="shared" si="0"/>
        <v>#REF!</v>
      </c>
      <c r="E8" s="48" t="e">
        <f t="shared" si="0"/>
        <v>#REF!</v>
      </c>
      <c r="F8" s="48" t="e">
        <f t="shared" si="0"/>
        <v>#REF!</v>
      </c>
      <c r="G8" s="48" t="e">
        <f t="shared" si="0"/>
        <v>#REF!</v>
      </c>
      <c r="H8" s="48" t="e">
        <f t="shared" si="0"/>
        <v>#REF!</v>
      </c>
    </row>
    <row r="9" spans="1:8" ht="45" x14ac:dyDescent="0.25">
      <c r="A9" s="46">
        <v>2102</v>
      </c>
      <c r="B9" s="38" t="s">
        <v>115</v>
      </c>
      <c r="C9" s="47" t="e">
        <f>Лист1!#REF!+Лист1!#REF!+Лист1!N350</f>
        <v>#REF!</v>
      </c>
      <c r="D9" s="47" t="e">
        <f>Лист1!#REF!+Лист1!#REF!+Лист1!O350</f>
        <v>#REF!</v>
      </c>
      <c r="E9" s="47" t="e">
        <f>Лист1!#REF!+Лист1!#REF!+Лист1!P350</f>
        <v>#REF!</v>
      </c>
      <c r="F9" s="47" t="e">
        <f>Лист1!#REF!+Лист1!#REF!+Лист1!Q350</f>
        <v>#REF!</v>
      </c>
      <c r="G9" s="47" t="e">
        <f>Лист1!#REF!+Лист1!#REF!+Лист1!R350</f>
        <v>#REF!</v>
      </c>
      <c r="H9" s="47" t="e">
        <f>Лист1!#REF!+Лист1!#REF!+Лист1!S350</f>
        <v>#REF!</v>
      </c>
    </row>
    <row r="10" spans="1:8" ht="30" x14ac:dyDescent="0.25">
      <c r="A10" s="38">
        <v>2104</v>
      </c>
      <c r="B10" s="38" t="s">
        <v>311</v>
      </c>
      <c r="C10" s="47" t="str">
        <f>Лист1!N175</f>
        <v>х</v>
      </c>
      <c r="D10" s="47" t="str">
        <f>Лист1!O175</f>
        <v>х</v>
      </c>
      <c r="E10" s="47">
        <f>Лист1!P175</f>
        <v>1022000</v>
      </c>
      <c r="F10" s="47">
        <f>Лист1!Q175</f>
        <v>1022000</v>
      </c>
      <c r="G10" s="47">
        <f>Лист1!R175</f>
        <v>1022000</v>
      </c>
      <c r="H10" s="47">
        <f>Лист1!S175</f>
        <v>1022000</v>
      </c>
    </row>
    <row r="11" spans="1:8" ht="45" x14ac:dyDescent="0.25">
      <c r="A11" s="38">
        <v>2105</v>
      </c>
      <c r="B11" s="38" t="s">
        <v>173</v>
      </c>
      <c r="C11" s="47" t="str">
        <f>Лист1!N262</f>
        <v>Х</v>
      </c>
      <c r="D11" s="47" t="str">
        <f>Лист1!O262</f>
        <v>Х</v>
      </c>
      <c r="E11" s="47">
        <f>Лист1!P262</f>
        <v>3610000</v>
      </c>
      <c r="F11" s="47">
        <f>Лист1!Q262</f>
        <v>3610000</v>
      </c>
      <c r="G11" s="47">
        <f>Лист1!R262</f>
        <v>2110000</v>
      </c>
      <c r="H11" s="47">
        <f>Лист1!S262</f>
        <v>2110000</v>
      </c>
    </row>
    <row r="12" spans="1:8" ht="105" x14ac:dyDescent="0.25">
      <c r="A12" s="9">
        <v>2106</v>
      </c>
      <c r="B12" s="9" t="s">
        <v>181</v>
      </c>
      <c r="C12" s="47" t="str">
        <f>Лист1!N265</f>
        <v>Х</v>
      </c>
      <c r="D12" s="47" t="str">
        <f>Лист1!O265</f>
        <v>Х</v>
      </c>
      <c r="E12" s="47">
        <f>Лист1!P265</f>
        <v>122560500</v>
      </c>
      <c r="F12" s="47">
        <f>Лист1!Q265</f>
        <v>121137445</v>
      </c>
      <c r="G12" s="47">
        <f>Лист1!R265</f>
        <v>121325558</v>
      </c>
      <c r="H12" s="47">
        <f>Лист1!S265</f>
        <v>121325558</v>
      </c>
    </row>
    <row r="13" spans="1:8" ht="75" x14ac:dyDescent="0.25">
      <c r="A13" s="38">
        <v>2107</v>
      </c>
      <c r="B13" s="38" t="s">
        <v>35</v>
      </c>
      <c r="C13" s="47" t="e">
        <f>Лист1!N268+Лист1!N195+Лист1!N180+Лист1!N126</f>
        <v>#VALUE!</v>
      </c>
      <c r="D13" s="47" t="e">
        <f>Лист1!O268+Лист1!O195+Лист1!O180+Лист1!O126</f>
        <v>#VALUE!</v>
      </c>
      <c r="E13" s="47">
        <f>Лист1!P268+Лист1!P195+Лист1!P180+Лист1!P126</f>
        <v>58012050.740000002</v>
      </c>
      <c r="F13" s="47">
        <f>Лист1!Q268+Лист1!Q195+Лист1!Q180+Лист1!Q126</f>
        <v>275815436.92000002</v>
      </c>
      <c r="G13" s="47">
        <f>Лист1!R268+Лист1!R195+Лист1!R180+Лист1!R126</f>
        <v>9407772</v>
      </c>
      <c r="H13" s="47">
        <f>Лист1!S268+Лист1!S195+Лист1!S180+Лист1!S126</f>
        <v>9407772</v>
      </c>
    </row>
    <row r="14" spans="1:8" ht="30" x14ac:dyDescent="0.25">
      <c r="A14" s="38">
        <v>2108</v>
      </c>
      <c r="B14" s="38" t="s">
        <v>193</v>
      </c>
      <c r="C14" s="47" t="str">
        <f>Лист1!N270</f>
        <v>Х</v>
      </c>
      <c r="D14" s="47" t="str">
        <f>Лист1!O270</f>
        <v>Х</v>
      </c>
      <c r="E14" s="47">
        <f>Лист1!P270</f>
        <v>137367620</v>
      </c>
      <c r="F14" s="47">
        <f>Лист1!Q270</f>
        <v>125157594.14</v>
      </c>
      <c r="G14" s="47">
        <f>Лист1!R270</f>
        <v>126699345.73999999</v>
      </c>
      <c r="H14" s="47">
        <f>Лист1!S270</f>
        <v>126699345.73999999</v>
      </c>
    </row>
    <row r="15" spans="1:8" ht="30" x14ac:dyDescent="0.25">
      <c r="A15" s="38">
        <v>2111</v>
      </c>
      <c r="B15" s="38" t="s">
        <v>119</v>
      </c>
      <c r="C15" s="47" t="str">
        <f>Лист1!N206</f>
        <v>х</v>
      </c>
      <c r="D15" s="47" t="str">
        <f>Лист1!O206</f>
        <v>х</v>
      </c>
      <c r="E15" s="47">
        <f>Лист1!P206</f>
        <v>57366961</v>
      </c>
      <c r="F15" s="47">
        <f>Лист1!Q206</f>
        <v>57366961</v>
      </c>
      <c r="G15" s="47">
        <f>Лист1!R206</f>
        <v>57366961</v>
      </c>
      <c r="H15" s="47">
        <f>Лист1!S206</f>
        <v>57366961</v>
      </c>
    </row>
    <row r="16" spans="1:8" x14ac:dyDescent="0.25">
      <c r="A16" s="38">
        <v>2115</v>
      </c>
      <c r="B16" s="38" t="s">
        <v>129</v>
      </c>
      <c r="C16" s="47" t="str">
        <f>Лист1!N210</f>
        <v>х</v>
      </c>
      <c r="D16" s="47" t="str">
        <f>Лист1!O210</f>
        <v>х</v>
      </c>
      <c r="E16" s="47">
        <f>Лист1!P210</f>
        <v>138500</v>
      </c>
      <c r="F16" s="47">
        <f>Лист1!Q210</f>
        <v>138500</v>
      </c>
      <c r="G16" s="47">
        <f>Лист1!R210</f>
        <v>138500</v>
      </c>
      <c r="H16" s="47">
        <f>Лист1!S210</f>
        <v>138500</v>
      </c>
    </row>
    <row r="17" spans="1:8" ht="165" x14ac:dyDescent="0.25">
      <c r="A17" s="38">
        <v>2117</v>
      </c>
      <c r="B17" s="38" t="s">
        <v>134</v>
      </c>
      <c r="C17" s="47" t="e">
        <f>Лист1!N218+Лист1!N310</f>
        <v>#VALUE!</v>
      </c>
      <c r="D17" s="47" t="e">
        <f>Лист1!O218+Лист1!O310</f>
        <v>#VALUE!</v>
      </c>
      <c r="E17" s="47">
        <f>Лист1!P218+Лист1!P310</f>
        <v>1227297007.1599998</v>
      </c>
      <c r="F17" s="47">
        <f>Лист1!Q218+Лист1!Q310</f>
        <v>1097055951.9000001</v>
      </c>
      <c r="G17" s="47">
        <f>Лист1!R218+Лист1!R310</f>
        <v>1044495727.99</v>
      </c>
      <c r="H17" s="47">
        <f>Лист1!S218+Лист1!S310</f>
        <v>1044495727.99</v>
      </c>
    </row>
    <row r="18" spans="1:8" ht="30" x14ac:dyDescent="0.25">
      <c r="A18" s="38">
        <v>2119</v>
      </c>
      <c r="B18" s="38" t="s">
        <v>202</v>
      </c>
      <c r="C18" s="47" t="e">
        <f>Лист1!#REF!</f>
        <v>#REF!</v>
      </c>
      <c r="D18" s="47" t="e">
        <f>Лист1!#REF!</f>
        <v>#REF!</v>
      </c>
      <c r="E18" s="47" t="e">
        <f>Лист1!#REF!</f>
        <v>#REF!</v>
      </c>
      <c r="F18" s="47" t="e">
        <f>Лист1!#REF!</f>
        <v>#REF!</v>
      </c>
      <c r="G18" s="47" t="e">
        <f>Лист1!#REF!</f>
        <v>#REF!</v>
      </c>
      <c r="H18" s="47" t="e">
        <f>Лист1!#REF!</f>
        <v>#REF!</v>
      </c>
    </row>
    <row r="19" spans="1:8" ht="30" x14ac:dyDescent="0.25">
      <c r="A19" s="38">
        <v>2120</v>
      </c>
      <c r="B19" s="38" t="s">
        <v>256</v>
      </c>
      <c r="C19" s="47" t="str">
        <f>Лист1!N313</f>
        <v>Х</v>
      </c>
      <c r="D19" s="47" t="str">
        <f>Лист1!O313</f>
        <v>Х</v>
      </c>
      <c r="E19" s="47">
        <f>Лист1!P313</f>
        <v>148759842</v>
      </c>
      <c r="F19" s="47">
        <f>Лист1!Q313</f>
        <v>253291797</v>
      </c>
      <c r="G19" s="47">
        <f>Лист1!R313</f>
        <v>110347297</v>
      </c>
      <c r="H19" s="47">
        <f>Лист1!S313</f>
        <v>110347297</v>
      </c>
    </row>
    <row r="20" spans="1:8" ht="30" x14ac:dyDescent="0.25">
      <c r="A20" s="38">
        <v>2121</v>
      </c>
      <c r="B20" s="38" t="s">
        <v>312</v>
      </c>
      <c r="C20" s="47" t="str">
        <f>Лист1!N318</f>
        <v>Х</v>
      </c>
      <c r="D20" s="47" t="str">
        <f>Лист1!O318</f>
        <v>Х</v>
      </c>
      <c r="E20" s="47">
        <f>Лист1!P318</f>
        <v>298717213.51999998</v>
      </c>
      <c r="F20" s="47">
        <f>Лист1!Q318</f>
        <v>248119348.54000002</v>
      </c>
      <c r="G20" s="47">
        <f>Лист1!R318</f>
        <v>243644762.02999997</v>
      </c>
      <c r="H20" s="47">
        <f>Лист1!S318</f>
        <v>243644762.03</v>
      </c>
    </row>
    <row r="21" spans="1:8" ht="45" x14ac:dyDescent="0.25">
      <c r="A21" s="38">
        <v>2124</v>
      </c>
      <c r="B21" s="38" t="s">
        <v>248</v>
      </c>
      <c r="C21" s="47" t="e">
        <f>Лист1!N297+Лист1!#REF!</f>
        <v>#VALUE!</v>
      </c>
      <c r="D21" s="47" t="e">
        <f>Лист1!O297+Лист1!#REF!</f>
        <v>#VALUE!</v>
      </c>
      <c r="E21" s="47" t="e">
        <f>Лист1!P297+Лист1!#REF!</f>
        <v>#REF!</v>
      </c>
      <c r="F21" s="47" t="e">
        <f>Лист1!Q297+Лист1!#REF!</f>
        <v>#REF!</v>
      </c>
      <c r="G21" s="47" t="e">
        <f>Лист1!R297+Лист1!#REF!</f>
        <v>#REF!</v>
      </c>
      <c r="H21" s="47" t="e">
        <f>Лист1!S297+Лист1!#REF!</f>
        <v>#REF!</v>
      </c>
    </row>
    <row r="22" spans="1:8" ht="30" x14ac:dyDescent="0.25">
      <c r="A22" s="38">
        <v>2125</v>
      </c>
      <c r="B22" s="38" t="s">
        <v>203</v>
      </c>
      <c r="C22" s="47" t="str">
        <f>Лист1!N272</f>
        <v>Х</v>
      </c>
      <c r="D22" s="47" t="str">
        <f>Лист1!O272</f>
        <v>Х</v>
      </c>
      <c r="E22" s="47">
        <f>Лист1!P272</f>
        <v>42990</v>
      </c>
      <c r="F22" s="47">
        <f>Лист1!Q272</f>
        <v>42990</v>
      </c>
      <c r="G22" s="47">
        <f>Лист1!R272</f>
        <v>42990</v>
      </c>
      <c r="H22" s="47">
        <f>Лист1!S272</f>
        <v>42990</v>
      </c>
    </row>
    <row r="23" spans="1:8" x14ac:dyDescent="0.25">
      <c r="A23" s="38">
        <v>2126</v>
      </c>
      <c r="B23" s="38" t="s">
        <v>36</v>
      </c>
      <c r="C23" s="47" t="str">
        <f>Лист1!N134</f>
        <v>х</v>
      </c>
      <c r="D23" s="47" t="str">
        <f>Лист1!O134</f>
        <v>х</v>
      </c>
      <c r="E23" s="47">
        <f>Лист1!P134</f>
        <v>8486637</v>
      </c>
      <c r="F23" s="47">
        <f>Лист1!Q134</f>
        <v>8486637</v>
      </c>
      <c r="G23" s="47">
        <f>Лист1!R134</f>
        <v>8486637</v>
      </c>
      <c r="H23" s="47">
        <f>Лист1!S134</f>
        <v>8486637</v>
      </c>
    </row>
    <row r="24" spans="1:8" x14ac:dyDescent="0.25">
      <c r="A24" s="38">
        <v>2127</v>
      </c>
      <c r="B24" s="38" t="s">
        <v>313</v>
      </c>
      <c r="C24" s="47" t="str">
        <f>Лист1!N275</f>
        <v>Х</v>
      </c>
      <c r="D24" s="47" t="str">
        <f>Лист1!O275</f>
        <v>Х</v>
      </c>
      <c r="E24" s="47">
        <f>Лист1!P275</f>
        <v>7475100</v>
      </c>
      <c r="F24" s="47">
        <f>Лист1!Q275</f>
        <v>7475100</v>
      </c>
      <c r="G24" s="47">
        <f>Лист1!R275</f>
        <v>7475100</v>
      </c>
      <c r="H24" s="47">
        <f>Лист1!S275</f>
        <v>7475100</v>
      </c>
    </row>
    <row r="25" spans="1:8" x14ac:dyDescent="0.25">
      <c r="A25" s="38">
        <v>2128</v>
      </c>
      <c r="B25" s="38" t="s">
        <v>314</v>
      </c>
      <c r="C25" s="47" t="str">
        <f>Лист1!N278</f>
        <v>Х</v>
      </c>
      <c r="D25" s="47" t="str">
        <f>Лист1!O278</f>
        <v>Х</v>
      </c>
      <c r="E25" s="47">
        <f>Лист1!P278</f>
        <v>124000</v>
      </c>
      <c r="F25" s="47">
        <f>Лист1!Q278</f>
        <v>124000</v>
      </c>
      <c r="G25" s="47">
        <f>Лист1!R278</f>
        <v>124000</v>
      </c>
      <c r="H25" s="47">
        <f>Лист1!S278</f>
        <v>124000</v>
      </c>
    </row>
    <row r="26" spans="1:8" ht="165" x14ac:dyDescent="0.25">
      <c r="A26" s="38">
        <v>2129</v>
      </c>
      <c r="B26" s="38" t="s">
        <v>231</v>
      </c>
      <c r="C26" s="47" t="str">
        <f>Лист1!N282</f>
        <v>Х</v>
      </c>
      <c r="D26" s="47" t="str">
        <f>Лист1!O282</f>
        <v>Х</v>
      </c>
      <c r="E26" s="47">
        <f>Лист1!P282</f>
        <v>204837543.53</v>
      </c>
      <c r="F26" s="47">
        <f>Лист1!Q282</f>
        <v>102349790.34999999</v>
      </c>
      <c r="G26" s="47">
        <f>Лист1!R282</f>
        <v>76372267</v>
      </c>
      <c r="H26" s="47">
        <f>Лист1!S282</f>
        <v>76372267</v>
      </c>
    </row>
    <row r="27" spans="1:8" ht="180" x14ac:dyDescent="0.25">
      <c r="A27" s="38">
        <v>2130</v>
      </c>
      <c r="B27" s="38" t="s">
        <v>100</v>
      </c>
      <c r="C27" s="47" t="e">
        <f>Лист1!N182+Лист1!N335</f>
        <v>#VALUE!</v>
      </c>
      <c r="D27" s="47" t="e">
        <f>Лист1!O182+Лист1!O335</f>
        <v>#VALUE!</v>
      </c>
      <c r="E27" s="47">
        <f>Лист1!P182+Лист1!P335</f>
        <v>1363000</v>
      </c>
      <c r="F27" s="47">
        <f>Лист1!Q182+Лист1!Q335</f>
        <v>1363000</v>
      </c>
      <c r="G27" s="47">
        <f>Лист1!R182+Лист1!R335</f>
        <v>1363000</v>
      </c>
      <c r="H27" s="47">
        <f>Лист1!S182+Лист1!S335</f>
        <v>1363000</v>
      </c>
    </row>
    <row r="28" spans="1:8" ht="30" x14ac:dyDescent="0.25">
      <c r="A28" s="38">
        <v>2131</v>
      </c>
      <c r="B28" s="38" t="s">
        <v>315</v>
      </c>
      <c r="C28" s="47" t="str">
        <f>Лист1!N337</f>
        <v>Х</v>
      </c>
      <c r="D28" s="47" t="str">
        <f>Лист1!O337</f>
        <v>Х</v>
      </c>
      <c r="E28" s="47">
        <f>Лист1!P337</f>
        <v>300000</v>
      </c>
      <c r="F28" s="47">
        <f>Лист1!Q337</f>
        <v>300000</v>
      </c>
      <c r="G28" s="47">
        <f>Лист1!R337</f>
        <v>300000</v>
      </c>
      <c r="H28" s="47">
        <f>Лист1!S337</f>
        <v>300000</v>
      </c>
    </row>
    <row r="29" spans="1:8" ht="61.5" customHeight="1" x14ac:dyDescent="0.25">
      <c r="A29" s="38">
        <v>2138</v>
      </c>
      <c r="B29" s="38" t="s">
        <v>316</v>
      </c>
      <c r="C29" s="47" t="e">
        <f>Лист1!#REF!+Лист1!N136</f>
        <v>#REF!</v>
      </c>
      <c r="D29" s="47" t="e">
        <f>Лист1!#REF!+Лист1!O136</f>
        <v>#REF!</v>
      </c>
      <c r="E29" s="47" t="e">
        <f>Лист1!#REF!+Лист1!P136</f>
        <v>#REF!</v>
      </c>
      <c r="F29" s="47" t="e">
        <f>Лист1!#REF!+Лист1!Q136</f>
        <v>#REF!</v>
      </c>
      <c r="G29" s="47" t="e">
        <f>Лист1!#REF!+Лист1!R136</f>
        <v>#REF!</v>
      </c>
      <c r="H29" s="47" t="e">
        <f>Лист1!#REF!+Лист1!S136</f>
        <v>#REF!</v>
      </c>
    </row>
    <row r="30" spans="1:8" ht="30" x14ac:dyDescent="0.25">
      <c r="A30" s="38">
        <v>2139</v>
      </c>
      <c r="B30" s="38" t="s">
        <v>240</v>
      </c>
      <c r="C30" s="47" t="e">
        <f>Лист1!#REF!</f>
        <v>#REF!</v>
      </c>
      <c r="D30" s="47" t="e">
        <f>Лист1!#REF!</f>
        <v>#REF!</v>
      </c>
      <c r="E30" s="47" t="e">
        <f>Лист1!#REF!</f>
        <v>#REF!</v>
      </c>
      <c r="F30" s="47" t="e">
        <f>Лист1!#REF!</f>
        <v>#REF!</v>
      </c>
      <c r="G30" s="47" t="e">
        <f>Лист1!#REF!</f>
        <v>#REF!</v>
      </c>
      <c r="H30" s="47" t="e">
        <f>Лист1!#REF!</f>
        <v>#REF!</v>
      </c>
    </row>
    <row r="31" spans="1:8" ht="30" x14ac:dyDescent="0.25">
      <c r="A31" s="62">
        <v>2141</v>
      </c>
      <c r="B31" s="62" t="str">
        <f>Лист1!B157</f>
        <v>поддержка деятельности некоммерческих организаций, за исключением социально ориентированных организаций</v>
      </c>
      <c r="C31" s="47" t="str">
        <f>Лист1!N157</f>
        <v>х</v>
      </c>
      <c r="D31" s="47" t="str">
        <f>Лист1!O157</f>
        <v>х</v>
      </c>
      <c r="E31" s="47">
        <f>Лист1!P157</f>
        <v>948660</v>
      </c>
      <c r="F31" s="47">
        <f>Лист1!Q157</f>
        <v>948660</v>
      </c>
      <c r="G31" s="47">
        <f>Лист1!R157</f>
        <v>948660</v>
      </c>
      <c r="H31" s="47">
        <f>Лист1!S157</f>
        <v>948660</v>
      </c>
    </row>
    <row r="32" spans="1:8" ht="24" customHeight="1" x14ac:dyDescent="0.25">
      <c r="A32" s="38">
        <v>2201</v>
      </c>
      <c r="B32" s="38" t="str">
        <f>Лист1!B146</f>
        <v xml:space="preserve">материально-техническое и финансовое обеспечение деятельности органов местного самоуправления </v>
      </c>
      <c r="C32" s="47" t="e">
        <f>Лист1!N146+Лист1!N241+Лист1!#REF!+Лист1!N286+Лист1!N305+Лист1!N325+Лист1!N340+Лист1!N345</f>
        <v>#VALUE!</v>
      </c>
      <c r="D32" s="47" t="e">
        <f>Лист1!O146+Лист1!O241+Лист1!#REF!+Лист1!O286+Лист1!O305+Лист1!O325+Лист1!O340+Лист1!O345</f>
        <v>#VALUE!</v>
      </c>
      <c r="E32" s="47" t="e">
        <f>Лист1!P146+Лист1!P241+Лист1!#REF!+Лист1!P286+Лист1!P305+Лист1!P325+Лист1!P340+Лист1!P345</f>
        <v>#REF!</v>
      </c>
      <c r="F32" s="47" t="e">
        <f>Лист1!Q146+Лист1!Q241+Лист1!#REF!+Лист1!Q286+Лист1!Q305+Лист1!Q325+Лист1!Q340+Лист1!Q345</f>
        <v>#REF!</v>
      </c>
      <c r="G32" s="47" t="e">
        <f>Лист1!R146+Лист1!R241+Лист1!#REF!+Лист1!R286+Лист1!R305+Лист1!R325+Лист1!R340+Лист1!R345</f>
        <v>#REF!</v>
      </c>
      <c r="H32" s="47" t="e">
        <f>Лист1!S146+Лист1!S241+Лист1!#REF!+Лист1!S286+Лист1!S305+Лист1!S325+Лист1!S340+Лист1!S345</f>
        <v>#REF!</v>
      </c>
    </row>
    <row r="33" spans="1:8" x14ac:dyDescent="0.25">
      <c r="A33" s="38">
        <v>2202</v>
      </c>
      <c r="B33" s="38" t="s">
        <v>317</v>
      </c>
      <c r="C33" s="47" t="str">
        <f>Лист1!N202</f>
        <v>Х</v>
      </c>
      <c r="D33" s="47" t="str">
        <f>Лист1!O202</f>
        <v>Х</v>
      </c>
      <c r="E33" s="47">
        <f>Лист1!P202</f>
        <v>21977</v>
      </c>
      <c r="F33" s="47">
        <f>Лист1!Q202</f>
        <v>20000</v>
      </c>
      <c r="G33" s="47">
        <f>Лист1!R202</f>
        <v>10000</v>
      </c>
      <c r="H33" s="47">
        <f>Лист1!S202</f>
        <v>10000</v>
      </c>
    </row>
    <row r="34" spans="1:8" ht="60" x14ac:dyDescent="0.25">
      <c r="A34" s="39">
        <v>2206</v>
      </c>
      <c r="B34" s="38" t="s">
        <v>304</v>
      </c>
      <c r="C34" s="47" t="e">
        <f>Лист1!N149+Лист1!#REF!+Лист1!N289+Лист1!#REF!</f>
        <v>#VALUE!</v>
      </c>
      <c r="D34" s="47" t="e">
        <f>Лист1!O149+Лист1!#REF!+Лист1!O289+Лист1!#REF!</f>
        <v>#VALUE!</v>
      </c>
      <c r="E34" s="47" t="e">
        <f>Лист1!P149+Лист1!#REF!+Лист1!P289+Лист1!#REF!</f>
        <v>#REF!</v>
      </c>
      <c r="F34" s="47" t="e">
        <f>Лист1!Q149+Лист1!#REF!+Лист1!Q289+Лист1!#REF!</f>
        <v>#REF!</v>
      </c>
      <c r="G34" s="47" t="e">
        <f>Лист1!R149+Лист1!#REF!+Лист1!R289+Лист1!#REF!</f>
        <v>#REF!</v>
      </c>
      <c r="H34" s="47" t="e">
        <f>Лист1!S149+Лист1!#REF!+Лист1!S289+Лист1!#REF!</f>
        <v>#REF!</v>
      </c>
    </row>
    <row r="35" spans="1:8" ht="75" x14ac:dyDescent="0.25">
      <c r="A35" s="38">
        <v>2211</v>
      </c>
      <c r="B35" s="62" t="s">
        <v>319</v>
      </c>
      <c r="C35" s="47" t="e">
        <f>Лист1!#REF!</f>
        <v>#REF!</v>
      </c>
      <c r="D35" s="47" t="e">
        <f>Лист1!#REF!</f>
        <v>#REF!</v>
      </c>
      <c r="E35" s="47" t="e">
        <f>Лист1!#REF!</f>
        <v>#REF!</v>
      </c>
      <c r="F35" s="47" t="e">
        <f>Лист1!#REF!</f>
        <v>#REF!</v>
      </c>
      <c r="G35" s="47" t="e">
        <f>Лист1!#REF!</f>
        <v>#REF!</v>
      </c>
      <c r="H35" s="47" t="e">
        <f>Лист1!#REF!</f>
        <v>#REF!</v>
      </c>
    </row>
    <row r="36" spans="1:8" ht="30" x14ac:dyDescent="0.25">
      <c r="A36" s="62">
        <v>2218</v>
      </c>
      <c r="B36" s="62" t="s">
        <v>287</v>
      </c>
      <c r="C36" s="47" t="e">
        <f>Лист1!#REF!</f>
        <v>#REF!</v>
      </c>
      <c r="D36" s="47" t="e">
        <f>Лист1!#REF!</f>
        <v>#REF!</v>
      </c>
      <c r="E36" s="47" t="e">
        <f>Лист1!#REF!</f>
        <v>#REF!</v>
      </c>
      <c r="F36" s="47" t="e">
        <f>Лист1!#REF!</f>
        <v>#REF!</v>
      </c>
      <c r="G36" s="47" t="e">
        <f>Лист1!#REF!</f>
        <v>#REF!</v>
      </c>
      <c r="H36" s="47" t="e">
        <f>Лист1!#REF!</f>
        <v>#REF!</v>
      </c>
    </row>
    <row r="37" spans="1:8" ht="57" x14ac:dyDescent="0.25">
      <c r="A37" s="15" t="s">
        <v>46</v>
      </c>
      <c r="B37" s="15" t="s">
        <v>45</v>
      </c>
      <c r="C37" s="48" t="e">
        <f t="shared" ref="C37:H37" si="1">SUM(C38:C47)</f>
        <v>#REF!</v>
      </c>
      <c r="D37" s="48" t="e">
        <f t="shared" si="1"/>
        <v>#REF!</v>
      </c>
      <c r="E37" s="48" t="e">
        <f t="shared" si="1"/>
        <v>#REF!</v>
      </c>
      <c r="F37" s="48" t="e">
        <f t="shared" si="1"/>
        <v>#REF!</v>
      </c>
      <c r="G37" s="48" t="e">
        <f t="shared" si="1"/>
        <v>#REF!</v>
      </c>
      <c r="H37" s="48" t="e">
        <f t="shared" si="1"/>
        <v>#REF!</v>
      </c>
    </row>
    <row r="38" spans="1:8" x14ac:dyDescent="0.25">
      <c r="A38" s="38">
        <v>2603</v>
      </c>
      <c r="B38" s="38" t="s">
        <v>306</v>
      </c>
      <c r="C38" s="47" t="e">
        <f>Лист1!#REF!</f>
        <v>#REF!</v>
      </c>
      <c r="D38" s="47" t="e">
        <f>Лист1!#REF!</f>
        <v>#REF!</v>
      </c>
      <c r="E38" s="47" t="e">
        <f>Лист1!#REF!</f>
        <v>#REF!</v>
      </c>
      <c r="F38" s="47" t="e">
        <f>Лист1!#REF!</f>
        <v>#REF!</v>
      </c>
      <c r="G38" s="47" t="e">
        <f>Лист1!#REF!</f>
        <v>#REF!</v>
      </c>
      <c r="H38" s="47" t="e">
        <f>Лист1!#REF!</f>
        <v>#REF!</v>
      </c>
    </row>
    <row r="39" spans="1:8" x14ac:dyDescent="0.25">
      <c r="A39" s="9">
        <v>2605</v>
      </c>
      <c r="B39" s="9" t="s">
        <v>305</v>
      </c>
      <c r="C39" s="47" t="str">
        <f>Лист1!N162</f>
        <v>х</v>
      </c>
      <c r="D39" s="47" t="str">
        <f>Лист1!O162</f>
        <v>х</v>
      </c>
      <c r="E39" s="47">
        <f>Лист1!P162</f>
        <v>847500</v>
      </c>
      <c r="F39" s="47">
        <f>Лист1!Q162</f>
        <v>847500</v>
      </c>
      <c r="G39" s="47">
        <f>Лист1!R162</f>
        <v>847500</v>
      </c>
      <c r="H39" s="47">
        <f>Лист1!S162</f>
        <v>847500</v>
      </c>
    </row>
    <row r="40" spans="1:8" ht="135" x14ac:dyDescent="0.25">
      <c r="A40" s="9">
        <v>2622</v>
      </c>
      <c r="B40" s="9" t="s">
        <v>320</v>
      </c>
      <c r="C40" s="47" t="e">
        <f>Лист1!#REF!+Лист1!N247+Лист1!N250+Лист1!#REF!</f>
        <v>#REF!</v>
      </c>
      <c r="D40" s="47" t="e">
        <f>Лист1!#REF!+Лист1!O247+Лист1!O250+Лист1!#REF!</f>
        <v>#REF!</v>
      </c>
      <c r="E40" s="47" t="e">
        <f>Лист1!#REF!+Лист1!P247+Лист1!P250+Лист1!#REF!</f>
        <v>#REF!</v>
      </c>
      <c r="F40" s="47" t="e">
        <f>Лист1!#REF!+Лист1!Q247+Лист1!Q250+Лист1!#REF!</f>
        <v>#REF!</v>
      </c>
      <c r="G40" s="47" t="e">
        <f>Лист1!#REF!+Лист1!R247+Лист1!R250+Лист1!#REF!</f>
        <v>#REF!</v>
      </c>
      <c r="H40" s="47" t="e">
        <f>Лист1!#REF!+Лист1!S247+Лист1!S250+Лист1!#REF!</f>
        <v>#REF!</v>
      </c>
    </row>
    <row r="41" spans="1:8" ht="30" x14ac:dyDescent="0.25">
      <c r="A41" s="38">
        <v>2628</v>
      </c>
      <c r="B41" s="38" t="s">
        <v>307</v>
      </c>
      <c r="C41" s="47" t="str">
        <f>Лист1!N191</f>
        <v>х</v>
      </c>
      <c r="D41" s="47" t="str">
        <f>Лист1!O191</f>
        <v>х</v>
      </c>
      <c r="E41" s="47">
        <f>Лист1!P191</f>
        <v>144080900</v>
      </c>
      <c r="F41" s="47">
        <f>Лист1!Q191</f>
        <v>137330700</v>
      </c>
      <c r="G41" s="47">
        <f>Лист1!R191</f>
        <v>129452900</v>
      </c>
      <c r="H41" s="47">
        <f>Лист1!S191</f>
        <v>129452900</v>
      </c>
    </row>
    <row r="42" spans="1:8" ht="180" x14ac:dyDescent="0.25">
      <c r="A42" s="9">
        <v>2640</v>
      </c>
      <c r="B42" s="9" t="s">
        <v>321</v>
      </c>
      <c r="C42" s="47" t="e">
        <f>Лист1!N249+Лист1!#REF!+Лист1!#REF!+Лист1!#REF!</f>
        <v>#VALUE!</v>
      </c>
      <c r="D42" s="47" t="e">
        <f>Лист1!O249+Лист1!#REF!+Лист1!#REF!+Лист1!#REF!</f>
        <v>#VALUE!</v>
      </c>
      <c r="E42" s="47" t="e">
        <f>Лист1!P249+Лист1!#REF!+Лист1!#REF!+Лист1!#REF!</f>
        <v>#REF!</v>
      </c>
      <c r="F42" s="47" t="e">
        <f>Лист1!Q249+Лист1!#REF!+Лист1!#REF!+Лист1!#REF!</f>
        <v>#REF!</v>
      </c>
      <c r="G42" s="47" t="e">
        <f>Лист1!R249+Лист1!#REF!+Лист1!#REF!+Лист1!#REF!</f>
        <v>#REF!</v>
      </c>
      <c r="H42" s="47" t="e">
        <f>Лист1!S249+Лист1!#REF!+Лист1!#REF!+Лист1!#REF!</f>
        <v>#REF!</v>
      </c>
    </row>
    <row r="43" spans="1:8" ht="75" x14ac:dyDescent="0.25">
      <c r="A43" s="38">
        <v>2641</v>
      </c>
      <c r="B43" s="38" t="s">
        <v>322</v>
      </c>
      <c r="C43" s="47" t="e">
        <f>Лист1!N163+Лист1!N165+Лист1!N167</f>
        <v>#VALUE!</v>
      </c>
      <c r="D43" s="47" t="e">
        <f>Лист1!O163+Лист1!O165+Лист1!O167</f>
        <v>#VALUE!</v>
      </c>
      <c r="E43" s="47">
        <f>Лист1!P163+Лист1!P165+Лист1!P167</f>
        <v>10605200</v>
      </c>
      <c r="F43" s="47">
        <f>Лист1!Q163+Лист1!Q165+Лист1!Q167</f>
        <v>10605200</v>
      </c>
      <c r="G43" s="47">
        <f>Лист1!R163+Лист1!R165+Лист1!R167</f>
        <v>10605200</v>
      </c>
      <c r="H43" s="47">
        <f>Лист1!S163+Лист1!S165+Лист1!S167</f>
        <v>10605200</v>
      </c>
    </row>
    <row r="44" spans="1:8" x14ac:dyDescent="0.25">
      <c r="A44" s="38">
        <v>2642</v>
      </c>
      <c r="B44" s="9" t="s">
        <v>308</v>
      </c>
      <c r="C44" s="47" t="str">
        <f>Лист1!N252</f>
        <v>Х</v>
      </c>
      <c r="D44" s="47" t="str">
        <f>Лист1!O252</f>
        <v>Х</v>
      </c>
      <c r="E44" s="47">
        <f>Лист1!P252</f>
        <v>25316100</v>
      </c>
      <c r="F44" s="47">
        <f>Лист1!Q252</f>
        <v>25316100</v>
      </c>
      <c r="G44" s="47">
        <f>Лист1!R252</f>
        <v>25316100</v>
      </c>
      <c r="H44" s="47">
        <f>Лист1!S252</f>
        <v>25316100</v>
      </c>
    </row>
    <row r="45" spans="1:8" ht="105" x14ac:dyDescent="0.25">
      <c r="A45" s="70">
        <v>2643</v>
      </c>
      <c r="B45" s="71" t="s">
        <v>325</v>
      </c>
      <c r="C45" s="47" t="str">
        <f>Лист1!N251</f>
        <v>Х</v>
      </c>
      <c r="D45" s="47" t="str">
        <f>Лист1!O251</f>
        <v>Х</v>
      </c>
      <c r="E45" s="47">
        <f>Лист1!P251</f>
        <v>31693200</v>
      </c>
      <c r="F45" s="47">
        <f>Лист1!Q251</f>
        <v>31693200</v>
      </c>
      <c r="G45" s="47">
        <f>Лист1!R251</f>
        <v>31693200</v>
      </c>
      <c r="H45" s="47">
        <f>Лист1!S251</f>
        <v>31693200</v>
      </c>
    </row>
    <row r="46" spans="1:8" ht="60" x14ac:dyDescent="0.25">
      <c r="A46" s="9">
        <v>2660</v>
      </c>
      <c r="B46" s="9" t="s">
        <v>310</v>
      </c>
      <c r="C46" s="47" t="str">
        <f>Лист1!N293</f>
        <v>Х</v>
      </c>
      <c r="D46" s="47" t="str">
        <f>Лист1!O293</f>
        <v>Х</v>
      </c>
      <c r="E46" s="47">
        <f>Лист1!P293</f>
        <v>3417700</v>
      </c>
      <c r="F46" s="47">
        <f>Лист1!Q293</f>
        <v>2203600</v>
      </c>
      <c r="G46" s="47">
        <f>Лист1!R293</f>
        <v>2203600</v>
      </c>
      <c r="H46" s="47">
        <f>Лист1!S293</f>
        <v>2203600</v>
      </c>
    </row>
    <row r="47" spans="1:8" ht="45" x14ac:dyDescent="0.25">
      <c r="A47" s="38">
        <v>2670</v>
      </c>
      <c r="B47" s="38" t="s">
        <v>309</v>
      </c>
      <c r="C47" s="47" t="str">
        <f>Лист1!N292</f>
        <v>Х</v>
      </c>
      <c r="D47" s="47" t="str">
        <f>Лист1!O292</f>
        <v>Х</v>
      </c>
      <c r="E47" s="47">
        <f>Лист1!P292</f>
        <v>192638800</v>
      </c>
      <c r="F47" s="47">
        <f>Лист1!Q292</f>
        <v>192638800</v>
      </c>
      <c r="G47" s="47">
        <f>Лист1!R292</f>
        <v>192638800</v>
      </c>
      <c r="H47" s="47">
        <f>Лист1!S292</f>
        <v>192638800</v>
      </c>
    </row>
    <row r="48" spans="1:8" x14ac:dyDescent="0.25">
      <c r="A48" s="18"/>
      <c r="B48" s="50" t="s">
        <v>303</v>
      </c>
      <c r="C48" s="48" t="e">
        <f>C8+C37</f>
        <v>#REF!</v>
      </c>
      <c r="D48" s="48" t="e">
        <f>D37+D8</f>
        <v>#REF!</v>
      </c>
      <c r="E48" s="48" t="e">
        <f>E37+E8</f>
        <v>#REF!</v>
      </c>
      <c r="F48" s="48" t="e">
        <f>F37+F8</f>
        <v>#REF!</v>
      </c>
      <c r="G48" s="48" t="e">
        <f>G37+G8</f>
        <v>#REF!</v>
      </c>
      <c r="H48" s="48" t="e">
        <f>H37+H8</f>
        <v>#REF!</v>
      </c>
    </row>
    <row r="49" spans="2:8" x14ac:dyDescent="0.25">
      <c r="B49" s="34" t="s">
        <v>323</v>
      </c>
      <c r="C49" s="35"/>
      <c r="D49" s="35"/>
      <c r="E49" s="35"/>
      <c r="F49" s="35"/>
      <c r="G49" s="35"/>
      <c r="H49" s="35"/>
    </row>
    <row r="50" spans="2:8" x14ac:dyDescent="0.25">
      <c r="C50" s="49" t="e">
        <f t="shared" ref="C50:H50" si="2">C48-C49</f>
        <v>#REF!</v>
      </c>
      <c r="D50" s="49" t="e">
        <f t="shared" si="2"/>
        <v>#REF!</v>
      </c>
      <c r="E50" s="49" t="e">
        <f t="shared" si="2"/>
        <v>#REF!</v>
      </c>
      <c r="F50" s="49" t="e">
        <f t="shared" si="2"/>
        <v>#REF!</v>
      </c>
      <c r="G50" s="49" t="e">
        <f t="shared" si="2"/>
        <v>#REF!</v>
      </c>
      <c r="H50" s="49" t="e">
        <f t="shared" si="2"/>
        <v>#REF!</v>
      </c>
    </row>
    <row r="52" spans="2:8" x14ac:dyDescent="0.25">
      <c r="C52" s="49">
        <v>2197002039.6799998</v>
      </c>
      <c r="D52" s="49">
        <v>2158639125.7800002</v>
      </c>
      <c r="E52" s="49">
        <v>2103817654.3</v>
      </c>
      <c r="F52" s="49">
        <v>1977338403</v>
      </c>
      <c r="G52" s="49">
        <v>1943385003</v>
      </c>
      <c r="H52" s="49">
        <v>1943385003</v>
      </c>
    </row>
    <row r="53" spans="2:8" x14ac:dyDescent="0.25">
      <c r="C53" s="49" t="e">
        <f t="shared" ref="C53:H53" si="3">C50-C52</f>
        <v>#REF!</v>
      </c>
      <c r="D53" s="49" t="e">
        <f t="shared" si="3"/>
        <v>#REF!</v>
      </c>
      <c r="E53" s="49" t="e">
        <f t="shared" si="3"/>
        <v>#REF!</v>
      </c>
      <c r="F53" s="49" t="e">
        <f t="shared" si="3"/>
        <v>#REF!</v>
      </c>
      <c r="G53" s="49" t="e">
        <f t="shared" si="3"/>
        <v>#REF!</v>
      </c>
      <c r="H53" s="49" t="e">
        <f t="shared" si="3"/>
        <v>#REF!</v>
      </c>
    </row>
  </sheetData>
  <mergeCells count="4">
    <mergeCell ref="C5:D5"/>
    <mergeCell ref="F5:H5"/>
    <mergeCell ref="A5:A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M46"/>
  <sheetViews>
    <sheetView workbookViewId="0">
      <selection activeCell="D22" sqref="D22:E22"/>
    </sheetView>
  </sheetViews>
  <sheetFormatPr defaultRowHeight="15" x14ac:dyDescent="0.25"/>
  <cols>
    <col min="3" max="3" width="16.42578125" customWidth="1"/>
    <col min="4" max="4" width="16.28515625" customWidth="1"/>
    <col min="5" max="5" width="17.42578125" customWidth="1"/>
    <col min="6" max="6" width="16.85546875" customWidth="1"/>
    <col min="7" max="7" width="21.28515625" customWidth="1"/>
    <col min="8" max="8" width="19.85546875" customWidth="1"/>
    <col min="9" max="9" width="16.5703125" customWidth="1"/>
    <col min="10" max="10" width="16.28515625" customWidth="1"/>
    <col min="11" max="11" width="19.42578125" customWidth="1"/>
    <col min="12" max="13" width="15" bestFit="1" customWidth="1"/>
  </cols>
  <sheetData>
    <row r="4" spans="3:13" x14ac:dyDescent="0.25">
      <c r="C4" s="145">
        <v>3404361389.48</v>
      </c>
      <c r="D4" s="145">
        <v>3339636707.2199998</v>
      </c>
      <c r="E4" s="145">
        <v>3243883583.3099999</v>
      </c>
      <c r="F4" s="49"/>
      <c r="G4" s="49"/>
      <c r="H4" s="49"/>
      <c r="I4" s="49"/>
      <c r="J4" s="49"/>
      <c r="K4" s="145"/>
      <c r="L4" s="145"/>
      <c r="M4" s="145"/>
    </row>
    <row r="5" spans="3:13" x14ac:dyDescent="0.25">
      <c r="C5" s="49">
        <v>277972200</v>
      </c>
      <c r="D5" s="49">
        <v>277972200</v>
      </c>
      <c r="E5" s="49">
        <v>277972200</v>
      </c>
      <c r="F5" s="49"/>
      <c r="G5" s="49"/>
      <c r="H5" s="49"/>
      <c r="I5" s="169"/>
      <c r="J5" s="169"/>
      <c r="K5" s="169"/>
      <c r="L5" s="169"/>
      <c r="M5" s="169"/>
    </row>
    <row r="6" spans="3:13" x14ac:dyDescent="0.25">
      <c r="C6" s="49">
        <v>570200</v>
      </c>
      <c r="D6" s="49">
        <v>570200</v>
      </c>
      <c r="E6" s="49">
        <v>570200</v>
      </c>
      <c r="F6" s="49"/>
      <c r="G6" s="49"/>
      <c r="H6" s="49"/>
      <c r="I6" s="169"/>
      <c r="J6" s="169"/>
      <c r="K6" s="169"/>
      <c r="L6" s="169"/>
      <c r="M6" s="169"/>
    </row>
    <row r="7" spans="3:13" x14ac:dyDescent="0.25">
      <c r="C7" s="49">
        <v>506215200</v>
      </c>
      <c r="D7" s="49">
        <v>506215200</v>
      </c>
      <c r="E7" s="49">
        <v>506215200</v>
      </c>
      <c r="F7" s="49"/>
      <c r="G7" s="49"/>
      <c r="H7" s="49"/>
      <c r="I7" s="169"/>
      <c r="J7" s="169"/>
      <c r="K7" s="169"/>
      <c r="L7" s="169"/>
      <c r="M7" s="169"/>
    </row>
    <row r="8" spans="3:13" x14ac:dyDescent="0.25">
      <c r="C8" s="49">
        <v>239690900</v>
      </c>
      <c r="D8" s="49">
        <v>239690900</v>
      </c>
      <c r="E8" s="49">
        <v>239690900</v>
      </c>
      <c r="F8" s="49"/>
      <c r="G8" s="49"/>
      <c r="H8" s="49"/>
      <c r="I8" s="169"/>
      <c r="J8" s="169"/>
      <c r="K8" s="169"/>
      <c r="L8" s="169"/>
      <c r="M8" s="169"/>
    </row>
    <row r="9" spans="3:13" x14ac:dyDescent="0.25">
      <c r="C9" s="49">
        <v>985945511.45000005</v>
      </c>
      <c r="D9" s="49">
        <v>976032911.45000005</v>
      </c>
      <c r="E9" s="49">
        <v>976032911.45000005</v>
      </c>
      <c r="F9" s="49"/>
      <c r="G9" s="49"/>
      <c r="H9" s="49"/>
      <c r="I9" s="169"/>
      <c r="J9" s="169"/>
      <c r="K9" s="169"/>
      <c r="L9" s="169"/>
      <c r="M9" s="169"/>
    </row>
    <row r="10" spans="3:13" x14ac:dyDescent="0.25">
      <c r="C10" s="49">
        <v>41585000</v>
      </c>
      <c r="D10" s="49">
        <v>41585000</v>
      </c>
      <c r="E10" s="49">
        <v>41585000</v>
      </c>
      <c r="F10" s="49"/>
      <c r="G10" s="49"/>
      <c r="H10" s="49"/>
      <c r="I10" s="169"/>
      <c r="J10" s="169"/>
      <c r="K10" s="169"/>
      <c r="L10" s="169"/>
      <c r="M10" s="169"/>
    </row>
    <row r="11" spans="3:13" x14ac:dyDescent="0.25">
      <c r="C11" s="49"/>
      <c r="D11" s="49"/>
      <c r="E11" s="49"/>
      <c r="F11" s="49"/>
      <c r="G11" s="49"/>
      <c r="H11" s="49"/>
      <c r="I11" s="169"/>
      <c r="J11" s="169"/>
      <c r="K11" s="297"/>
      <c r="L11" s="297"/>
      <c r="M11" s="297"/>
    </row>
    <row r="12" spans="3:13" x14ac:dyDescent="0.25">
      <c r="C12" s="264">
        <v>71227424.319999993</v>
      </c>
      <c r="D12" s="264">
        <v>68249724.319999993</v>
      </c>
      <c r="E12" s="264">
        <v>25056824.32</v>
      </c>
      <c r="F12" s="49"/>
      <c r="G12" s="49"/>
      <c r="H12" s="49"/>
      <c r="I12" s="169"/>
      <c r="J12" s="169"/>
      <c r="K12" s="169"/>
      <c r="L12" s="169"/>
      <c r="M12" s="169"/>
    </row>
    <row r="13" spans="3:13" x14ac:dyDescent="0.25">
      <c r="C13" s="49">
        <v>48232988.549999997</v>
      </c>
      <c r="D13" s="49">
        <v>48232988.549999997</v>
      </c>
      <c r="E13" s="49">
        <v>48232988.549999997</v>
      </c>
      <c r="F13" s="49"/>
      <c r="G13" s="49"/>
      <c r="H13" s="49"/>
      <c r="I13" s="169"/>
      <c r="J13" s="169"/>
      <c r="K13" s="169"/>
      <c r="L13" s="169"/>
      <c r="M13" s="169"/>
    </row>
    <row r="14" spans="3:13" x14ac:dyDescent="0.25">
      <c r="C14" s="49">
        <v>31693200</v>
      </c>
      <c r="D14" s="49">
        <v>31693200</v>
      </c>
      <c r="E14" s="49">
        <v>31693200</v>
      </c>
      <c r="F14" s="49"/>
      <c r="G14" s="49"/>
      <c r="H14" s="49"/>
      <c r="I14" s="169"/>
      <c r="J14" s="169"/>
      <c r="K14" s="297"/>
      <c r="L14" s="297"/>
      <c r="M14" s="297"/>
    </row>
    <row r="15" spans="3:13" x14ac:dyDescent="0.25">
      <c r="C15" s="49"/>
      <c r="D15" s="49"/>
      <c r="E15" s="49"/>
      <c r="F15" s="49"/>
      <c r="G15" s="49"/>
      <c r="H15" s="49"/>
      <c r="I15" s="169"/>
      <c r="J15" s="169"/>
      <c r="K15" s="169"/>
      <c r="L15" s="169"/>
      <c r="M15" s="169"/>
    </row>
    <row r="16" spans="3:13" x14ac:dyDescent="0.25">
      <c r="C16" s="49">
        <v>23097653</v>
      </c>
      <c r="D16" s="49">
        <v>23097653</v>
      </c>
      <c r="E16" s="49">
        <v>23097653</v>
      </c>
      <c r="F16" s="49"/>
      <c r="G16" s="49"/>
      <c r="H16" s="49"/>
      <c r="I16" s="169"/>
      <c r="J16" s="169"/>
      <c r="K16" s="169"/>
      <c r="L16" s="169"/>
      <c r="M16" s="169"/>
    </row>
    <row r="17" spans="3:13" x14ac:dyDescent="0.25">
      <c r="C17" s="49">
        <v>111563576</v>
      </c>
      <c r="D17" s="49">
        <v>111563576</v>
      </c>
      <c r="E17" s="49">
        <v>111563576</v>
      </c>
      <c r="F17" s="49"/>
      <c r="G17" s="49"/>
      <c r="H17" s="49"/>
      <c r="I17" s="169"/>
      <c r="J17" s="169"/>
      <c r="K17" s="169"/>
      <c r="L17" s="169"/>
      <c r="M17" s="169"/>
    </row>
    <row r="18" spans="3:13" x14ac:dyDescent="0.25">
      <c r="C18" s="49">
        <v>25316100</v>
      </c>
      <c r="D18" s="49">
        <v>25316100</v>
      </c>
      <c r="E18" s="49">
        <v>25316100</v>
      </c>
      <c r="F18" s="49"/>
      <c r="G18" s="49"/>
      <c r="H18" s="49"/>
      <c r="I18" s="169"/>
      <c r="J18" s="169"/>
      <c r="K18" s="298"/>
      <c r="L18" s="298"/>
      <c r="M18" s="298"/>
    </row>
    <row r="19" spans="3:13" x14ac:dyDescent="0.25">
      <c r="C19" s="49">
        <v>2459400</v>
      </c>
      <c r="D19" s="49">
        <v>2459400</v>
      </c>
      <c r="E19" s="49">
        <v>2459400</v>
      </c>
      <c r="F19" s="49"/>
      <c r="G19" s="49"/>
      <c r="H19" s="49"/>
      <c r="I19" s="169"/>
      <c r="J19" s="169"/>
      <c r="K19" s="169"/>
      <c r="L19" s="169"/>
      <c r="M19" s="169"/>
    </row>
    <row r="20" spans="3:13" x14ac:dyDescent="0.25">
      <c r="C20" s="145">
        <f>SUM(C5:C19)</f>
        <v>2365569353.3200002</v>
      </c>
      <c r="D20" s="145">
        <f t="shared" ref="D20:E20" si="0">SUM(D5:D19)</f>
        <v>2352679053.3200002</v>
      </c>
      <c r="E20" s="145">
        <f t="shared" si="0"/>
        <v>2309486153.3199997</v>
      </c>
      <c r="F20" s="49"/>
      <c r="G20" s="49"/>
      <c r="H20" s="49"/>
      <c r="I20" s="169"/>
      <c r="J20" s="169"/>
      <c r="K20" s="169"/>
      <c r="L20" s="169"/>
      <c r="M20" s="169"/>
    </row>
    <row r="21" spans="3:13" x14ac:dyDescent="0.25">
      <c r="C21" s="145"/>
      <c r="D21" s="145"/>
      <c r="E21" s="145"/>
      <c r="F21" s="49"/>
      <c r="G21" s="49"/>
      <c r="H21" s="49"/>
      <c r="I21" s="169"/>
      <c r="J21" s="169"/>
      <c r="K21" s="169"/>
      <c r="L21" s="169"/>
    </row>
    <row r="22" spans="3:13" x14ac:dyDescent="0.25">
      <c r="C22" s="49">
        <f>C4-C20</f>
        <v>1038792036.1599998</v>
      </c>
      <c r="D22" s="49">
        <f t="shared" ref="D22:E22" si="1">D4-D20</f>
        <v>986957653.89999962</v>
      </c>
      <c r="E22" s="49">
        <f t="shared" si="1"/>
        <v>934397429.99000025</v>
      </c>
      <c r="F22" s="49"/>
      <c r="G22" s="49"/>
      <c r="H22" s="49"/>
      <c r="I22" s="49"/>
      <c r="J22" s="49"/>
      <c r="K22" s="49"/>
      <c r="L22" s="49"/>
    </row>
    <row r="23" spans="3:13" x14ac:dyDescent="0.25">
      <c r="C23" s="49"/>
      <c r="D23" s="49"/>
      <c r="E23" s="49"/>
      <c r="G23" s="145"/>
      <c r="H23" s="145"/>
      <c r="I23" s="49"/>
      <c r="J23" s="49"/>
      <c r="K23" s="49"/>
      <c r="L23" s="49"/>
    </row>
    <row r="24" spans="3:13" x14ac:dyDescent="0.25">
      <c r="C24" s="49"/>
      <c r="D24" s="49"/>
      <c r="E24" s="49"/>
      <c r="G24" s="49"/>
      <c r="H24" s="49"/>
      <c r="I24" s="49"/>
      <c r="J24" s="49"/>
    </row>
    <row r="25" spans="3:13" x14ac:dyDescent="0.25">
      <c r="C25" s="49"/>
      <c r="D25" s="49"/>
      <c r="E25" s="49"/>
      <c r="G25" s="145"/>
      <c r="H25" s="145"/>
      <c r="I25" s="145"/>
      <c r="J25" s="49"/>
      <c r="K25" s="145"/>
      <c r="L25" s="145"/>
      <c r="M25" s="145"/>
    </row>
    <row r="26" spans="3:13" x14ac:dyDescent="0.25">
      <c r="C26" s="49"/>
      <c r="D26" s="49"/>
      <c r="E26" s="49"/>
      <c r="G26" s="49"/>
      <c r="H26" s="49"/>
      <c r="I26" s="49"/>
      <c r="J26" s="49"/>
    </row>
    <row r="27" spans="3:13" x14ac:dyDescent="0.25">
      <c r="C27" s="49"/>
      <c r="D27" s="49"/>
      <c r="E27" s="49"/>
      <c r="G27" s="49"/>
      <c r="H27" s="49"/>
      <c r="I27" s="49"/>
      <c r="J27" s="49"/>
      <c r="K27" s="49"/>
      <c r="L27" s="49"/>
      <c r="M27" s="49"/>
    </row>
    <row r="28" spans="3:13" x14ac:dyDescent="0.25">
      <c r="C28" s="49"/>
      <c r="D28" s="49"/>
      <c r="E28" s="49"/>
      <c r="G28" s="49"/>
      <c r="H28" s="49"/>
      <c r="I28" s="49"/>
      <c r="J28" s="49"/>
      <c r="K28" s="49"/>
      <c r="L28" s="49"/>
      <c r="M28" s="49"/>
    </row>
    <row r="29" spans="3:13" x14ac:dyDescent="0.25">
      <c r="C29" s="49"/>
      <c r="D29" s="49"/>
      <c r="E29" s="49"/>
      <c r="G29" s="49"/>
      <c r="H29" s="49"/>
      <c r="I29" s="49"/>
      <c r="J29" s="49"/>
      <c r="K29" s="49"/>
      <c r="L29" s="49"/>
      <c r="M29" s="49"/>
    </row>
    <row r="30" spans="3:13" x14ac:dyDescent="0.25">
      <c r="C30" s="49"/>
      <c r="D30" s="49"/>
      <c r="E30" s="49"/>
      <c r="G30" s="49"/>
      <c r="H30" s="49"/>
      <c r="I30" s="49"/>
      <c r="J30" s="49"/>
      <c r="K30" s="49"/>
    </row>
    <row r="31" spans="3:13" x14ac:dyDescent="0.25">
      <c r="C31" s="264"/>
      <c r="D31" s="264"/>
      <c r="E31" s="264"/>
      <c r="G31" s="49"/>
      <c r="H31" s="49"/>
      <c r="I31" s="49"/>
      <c r="J31" s="49"/>
      <c r="K31" s="49"/>
      <c r="L31" s="49"/>
      <c r="M31" s="49"/>
    </row>
    <row r="32" spans="3:13" x14ac:dyDescent="0.25">
      <c r="C32" s="264"/>
      <c r="D32" s="264"/>
      <c r="E32" s="264"/>
      <c r="G32" s="49"/>
      <c r="H32" s="49"/>
      <c r="I32" s="49"/>
      <c r="J32" s="49"/>
      <c r="K32" s="49"/>
      <c r="L32" s="49"/>
      <c r="M32" s="49"/>
    </row>
    <row r="33" spans="3:13" x14ac:dyDescent="0.25">
      <c r="C33" s="49"/>
      <c r="D33" s="49"/>
      <c r="E33" s="49"/>
      <c r="G33" s="49"/>
      <c r="H33" s="49"/>
      <c r="I33" s="49"/>
      <c r="J33" s="49"/>
      <c r="K33" s="49"/>
      <c r="L33" s="49"/>
      <c r="M33" s="49"/>
    </row>
    <row r="34" spans="3:13" x14ac:dyDescent="0.25">
      <c r="C34" s="49"/>
      <c r="D34" s="49"/>
      <c r="E34" s="49"/>
      <c r="G34" s="49"/>
      <c r="H34" s="49"/>
      <c r="I34" s="49"/>
    </row>
    <row r="35" spans="3:13" x14ac:dyDescent="0.25">
      <c r="C35" s="49"/>
      <c r="D35" s="49"/>
      <c r="E35" s="49"/>
      <c r="G35" s="49"/>
      <c r="H35" s="49"/>
      <c r="I35" s="49"/>
      <c r="K35" s="264"/>
      <c r="L35" s="264"/>
      <c r="M35" s="264"/>
    </row>
    <row r="36" spans="3:13" x14ac:dyDescent="0.25">
      <c r="C36" s="49"/>
      <c r="D36" s="49"/>
      <c r="E36" s="49"/>
      <c r="G36" s="49"/>
      <c r="H36" s="49"/>
      <c r="I36" s="49"/>
      <c r="K36" s="264"/>
      <c r="L36" s="264"/>
      <c r="M36" s="264"/>
    </row>
    <row r="37" spans="3:13" x14ac:dyDescent="0.25">
      <c r="C37" s="49"/>
      <c r="D37" s="49"/>
      <c r="E37" s="49"/>
      <c r="G37" s="49"/>
      <c r="H37" s="49"/>
      <c r="I37" s="49"/>
      <c r="K37" s="264"/>
      <c r="L37" s="264"/>
      <c r="M37" s="264"/>
    </row>
    <row r="38" spans="3:13" x14ac:dyDescent="0.25">
      <c r="C38" s="49"/>
      <c r="D38" s="49"/>
      <c r="E38" s="49"/>
      <c r="G38" s="49"/>
      <c r="H38" s="49"/>
      <c r="I38" s="49"/>
      <c r="K38" s="49"/>
      <c r="L38" s="49"/>
      <c r="M38" s="49"/>
    </row>
    <row r="39" spans="3:13" x14ac:dyDescent="0.25">
      <c r="C39" s="49"/>
      <c r="D39" s="49"/>
      <c r="E39" s="49"/>
      <c r="G39" s="49"/>
      <c r="H39" s="49"/>
      <c r="I39" s="49"/>
      <c r="K39" s="49"/>
      <c r="L39" s="49"/>
      <c r="M39" s="49"/>
    </row>
    <row r="40" spans="3:13" x14ac:dyDescent="0.25">
      <c r="C40" s="49"/>
      <c r="D40" s="49"/>
      <c r="E40" s="49"/>
      <c r="G40" s="145"/>
      <c r="H40" s="145"/>
      <c r="I40" s="145"/>
      <c r="K40" s="49"/>
      <c r="L40" s="49"/>
      <c r="M40" s="49"/>
    </row>
    <row r="41" spans="3:13" x14ac:dyDescent="0.25">
      <c r="C41" s="49"/>
      <c r="D41" s="49"/>
      <c r="E41" s="49"/>
      <c r="G41" s="49"/>
      <c r="H41" s="49"/>
      <c r="I41" s="49"/>
      <c r="K41" s="49"/>
      <c r="L41" s="49"/>
      <c r="M41" s="49"/>
    </row>
    <row r="42" spans="3:13" x14ac:dyDescent="0.25">
      <c r="C42" s="49"/>
      <c r="D42" s="49"/>
      <c r="E42" s="49"/>
      <c r="G42" s="49"/>
      <c r="H42" s="49"/>
      <c r="I42" s="49"/>
      <c r="K42" s="49"/>
      <c r="L42" s="49"/>
      <c r="M42" s="49"/>
    </row>
    <row r="43" spans="3:13" x14ac:dyDescent="0.25">
      <c r="G43" s="49"/>
      <c r="H43" s="49"/>
      <c r="I43" s="49"/>
      <c r="K43" s="49"/>
      <c r="L43" s="49"/>
      <c r="M43" s="49"/>
    </row>
    <row r="44" spans="3:13" x14ac:dyDescent="0.25">
      <c r="K44" s="49"/>
      <c r="L44" s="49"/>
      <c r="M44" s="49"/>
    </row>
    <row r="45" spans="3:13" x14ac:dyDescent="0.25">
      <c r="G45" s="49"/>
      <c r="H45" s="49"/>
      <c r="I45" s="49"/>
      <c r="K45" s="145"/>
      <c r="L45" s="145"/>
      <c r="M45" s="145"/>
    </row>
    <row r="46" spans="3:13" x14ac:dyDescent="0.25">
      <c r="K46" s="309"/>
      <c r="L46" s="309"/>
      <c r="M46" s="30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dc:creator>
  <cp:lastModifiedBy>121</cp:lastModifiedBy>
  <cp:lastPrinted>2024-11-08T04:06:37Z</cp:lastPrinted>
  <dcterms:created xsi:type="dcterms:W3CDTF">2017-10-12T06:20:04Z</dcterms:created>
  <dcterms:modified xsi:type="dcterms:W3CDTF">2026-04-20T06:57:24Z</dcterms:modified>
</cp:coreProperties>
</file>